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7" r:id="rId3"/>
    <sheet name="3.1. Техсостояние ПС" sheetId="26" r:id="rId4"/>
    <sheet name="3.2. Техсостояние ЛЭП" sheetId="30"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<sst xmlns="http://schemas.openxmlformats.org/spreadsheetml/2006/main" count="1755" uniqueCount="563">
  <si>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</si>
  <si>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</si>
  <si>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</si>
  <si>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</si>
  <si>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</si>
  <si>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</si>
  <si>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</si>
  <si>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</si>
  <si>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</si>
  <si>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</si>
  <si>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</si>
  <si>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</si>
  <si>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</si>
  <si>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</si>
  <si>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</si>
  <si>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</si>
  <si>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</si>
  <si>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</si>
  <si>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</si>
  <si>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</si>
  <si>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</si>
  <si>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</si>
  <si>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</si>
  <si>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</si>
  <si>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</si>
  <si>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</si>
  <si>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</si>
  <si>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</si>
  <si>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</si>
  <si>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</si>
  <si>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</si>
  <si>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</si>
  <si>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</si>
  <si>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</si>
  <si>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</si>
  <si>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</si>
  <si>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</si>
  <si>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</si>
  <si>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</si>
  <si>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</si>
  <si>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</si>
  <si>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</si>
  <si>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</si>
  <si>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</si>
  <si>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</si>
  <si>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</si>
  <si>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</si>
  <si>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</si>
  <si>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</si>
  <si>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</si>
  <si>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</si>
  <si>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</si>
  <si>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</si>
  <si>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</si>
  <si>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</si>
  <si>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</si>
  <si>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</si>
  <si>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</si>
  <si>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</si>
  <si>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</si>
  <si>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</si>
  <si>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</si>
  <si>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</si>
  <si>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</si>
  <si>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</si>
  <si>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</si>
  <si>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</si>
  <si>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</si>
  <si>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</si>
  <si>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</si>
  <si>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</si>
  <si>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</si>
  <si>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</si>
  <si>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</si>
  <si>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</si>
  <si>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</si>
  <si>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</si>
  <si>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</si>
  <si>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</si>
  <si>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</si>
  <si>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</si>
  <si>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</si>
  <si>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</si>
  <si>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</si>
  <si>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</si>
  <si>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</si>
  <si>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</si>
  <si>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</si>
  <si>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</si>
  <si>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</si>
  <si>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</si>
  <si>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</si>
  <si>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</si>
  <si>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</si>
  <si>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</si>
  <si>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</si>
  <si>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</si>
  <si>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</si>
  <si>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</si>
  <si>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</si>
  <si>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</si>
  <si>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</si>
  <si>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</si>
  <si>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</si>
  <si>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</si>
  <si>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</si>
  <si>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</si>
  <si>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</si>
  <si>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</si>
  <si>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</si>
  <si>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</si>
  <si>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</si>
  <si>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</si>
  <si>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</si>
  <si>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</si>
  <si>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</si>
  <si>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</si>
  <si>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</si>
  <si>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</si>
  <si>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</si>
  <si>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</si>
  <si>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</si>
  <si>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</si>
  <si>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</si>
  <si>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</si>
  <si>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</si>
  <si>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</si>
  <si>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</si>
  <si>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</si>
  <si>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</si>
  <si>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</si>
  <si>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</si>
  <si>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</si>
  <si>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</si>
  <si>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</si>
  <si>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</si>
  <si>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</si>
  <si>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</si>
  <si>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</si>
  <si>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</si>
  <si>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</si>
  <si>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</si>
  <si>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</si>
  <si>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</si>
  <si>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</si>
  <si>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</si>
  <si>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</si>
  <si>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</si>
  <si>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</si>
  <si>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</si>
  <si>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</si>
  <si>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</si>
  <si>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</si>
  <si>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</si>
  <si>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</si>
  <si>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</si>
  <si>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</si>
  <si>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</si>
  <si>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</si>
  <si>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</si>
  <si>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</si>
  <si>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</si>
  <si>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</si>
  <si>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</si>
  <si>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</si>
  <si>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</si>
  <si>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</si>
  <si>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</si>
  <si>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</si>
  <si>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</si>
  <si>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</si>
  <si>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</si>
  <si>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</si>
  <si>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</si>
  <si>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</si>
  <si>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</si>
  <si>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</si>
  <si>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</si>
  <si>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</si>
  <si>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</si>
  <si>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</si>
  <si>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</si>
  <si>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</si>
  <si>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</si>
  <si>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</si>
  <si>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</si>
  <si>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</si>
  <si>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</si>
  <si>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</si>
  <si>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</si>
  <si>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</si>
  <si>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</si>
  <si>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</si>
  <si>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</si>
  <si>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</si>
  <si>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</si>
  <si>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</si>
  <si>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</si>
  <si>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</si>
  <si>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</si>
  <si>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</si>
  <si>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</si>
  <si>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</si>
  <si>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</si>
  <si>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</si>
  <si>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</si>
  <si>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</si>
  <si>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</si>
  <si>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</si>
  <si>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</si>
  <si>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</si>
  <si>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</si>
  <si>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</si>
  <si>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</si>
  <si>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</si>
  <si>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</si>
  <si>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</si>
  <si>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</si>
  <si>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</si>
  <si>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</si>
  <si>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</si>
  <si>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</si>
  <si>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</si>
  <si>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</si>
  <si>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</si>
  <si>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</si>
  <si>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</si>
  <si>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</si>
  <si>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</si>
  <si>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</si>
  <si>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</si>
  <si>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</si>
  <si>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</si>
  <si>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</si>
  <si>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</si>
  <si>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</si>
  <si>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</si>
  <si>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</si>
  <si>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</si>
  <si>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</si>
  <si>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</si>
  <si>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</si>
  <si>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</si>
  <si>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</si>
  <si>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</si>
  <si>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</si>
  <si>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</si>
  <si>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</si>
  <si>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</si>
  <si>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</si>
  <si>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</si>
  <si>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</si>
  <si>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</si>
  <si>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</si>
  <si>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</si>
  <si>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</si>
  <si>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</si>
  <si>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</si>
  <si>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</si>
  <si>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</si>
  <si>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</si>
  <si>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14.948 млн.руб/МВА_x000d_
</t>
  </si>
  <si>
    <t>2016 год</t>
  </si>
  <si>
    <t>2017 год</t>
  </si>
  <si>
    <t>2018 год</t>
  </si>
  <si>
    <t>нд</t>
  </si>
  <si>
    <t xml:space="preserve">Строительство БКТП взамен морально и технически устаревшей ТП 27 (трансформаторная мощность 1,26 МВА) для обновления и усиления электрической сети_x000d_
</t>
  </si>
  <si>
    <t>4.6.</t>
  </si>
  <si>
    <t>С</t>
  </si>
  <si>
    <t>Не требуется</t>
  </si>
  <si>
    <t>местный</t>
  </si>
  <si>
    <t>не требуется</t>
  </si>
  <si>
    <t>Повышение пропускной способности. Повышение уровня технического состояния для повышения надежности электроснабжения потребителей (замена морально устаревшего оборудования на современное, секционирование РП), развитие и усиление сети</t>
  </si>
  <si>
    <t>III</t>
  </si>
  <si>
    <t/>
  </si>
  <si>
    <t>по состоянию на 01.01.2022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</si>
  <si>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</si>
  <si>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Строительство БКТП взамен морально и технически устаревшей ТП 27 (трансформаторная мощность 1,26 МВА) для обновления и усиления электрической сети_x000d_
0,400/Мощность Тех.прис. объектов иным сетевых организаций (Sтпэх)_x000d_
2.000/Замена силовых (авто-) трансформаторов (Pnз_тр)_x000d_
-0,0000175000/SAIDI (∆Пsaidi)_x000d_
-0,0000230000/SAIFI (∆Пsaifi)_x000d_
-0,150/Изменение объема недоотпущенной электрической энергии (∆Пens)_x000d_
35,874520/Oбъем финансирования для обеспечения деятельности сетевой организации (Фхо)_x000d_
2.000 МВА/Увеличение мощности силовых трансформаторов, ( ∆Pnтп_тр ) Уровнем высшего напряжения 10 кВ (СН2)</t>
  </si>
  <si>
    <t>ТГЭС</t>
  </si>
  <si>
    <t>Тульская область</t>
  </si>
  <si>
    <t>г. Тула</t>
  </si>
  <si>
    <t>Реконструкция с заменой ТП 6/0,4 кВ на БКТП углубленного исполнения 6/0,4 кВ №27 ф.1; 10 ПС 110/10/6 кВ Пролетарская большей мощности в рамках мероприятий по безопасности эксплуатации (трансформаторная мощность 1,26 МВА)</t>
  </si>
  <si>
    <t xml:space="preserve">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ТП эксплуатируется более 85 лет. Строительная часть находится в центральной исторической части города, представляет собой однозальное помещение ограниченных размеров, что не позволяет увеличить мощность, требуемую для проведения городских мероприятий. Внешний вид ТП 27 не соответсвует архитектурным требованиям исторической части города. По результатам технического обследования электрооборудование требует замены согласно Акта технического обследования № 40 от 18.01.2022 г.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</si>
  <si>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</si>
  <si>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</si>
  <si>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</si>
  <si>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</si>
  <si>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</si>
  <si>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</si>
  <si>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</si>
  <si>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</si>
  <si>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</si>
  <si>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2.000 МВА_x000d_
</t>
  </si>
  <si>
    <t>Срок ввода объекта</t>
  </si>
  <si>
    <t>Фактическая стадия реализации проекта на отчётную дату</t>
  </si>
  <si>
    <t>Финансовая модель по проекту инвестиционной программы M_ТГС-009-005</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</si>
  <si>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</si>
  <si>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</si>
  <si>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</si>
  <si>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</si>
  <si>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</si>
  <si>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</si>
  <si>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</si>
  <si>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</si>
  <si>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</si>
  <si>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</si>
  <si>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</si>
  <si>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</si>
  <si>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</si>
  <si>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</si>
  <si>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</si>
  <si>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</si>
  <si>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</si>
  <si>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</si>
  <si>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</si>
  <si>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</si>
  <si>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</si>
  <si>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</si>
  <si>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</si>
  <si>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</si>
  <si>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</si>
  <si>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</si>
  <si>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</si>
  <si>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</si>
  <si>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</si>
  <si>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</si>
  <si>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</si>
  <si>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</si>
  <si>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</si>
  <si>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</si>
  <si>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</si>
  <si>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</si>
  <si>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</si>
  <si>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</si>
  <si>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</si>
  <si>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</si>
  <si>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</si>
  <si>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</si>
  <si>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</si>
  <si>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</si>
  <si>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</si>
  <si>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</si>
  <si>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</si>
  <si>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</si>
  <si>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</si>
  <si>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</si>
  <si>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</si>
  <si>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</si>
  <si>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</si>
  <si>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</si>
  <si>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</si>
  <si>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</si>
  <si>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</si>
  <si>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</si>
  <si>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</si>
  <si>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</si>
  <si>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M_ТГС-009-005</t>
  </si>
  <si>
    <t>Реконструкция с заменой ТП 6/0,4 кВ на БКТП 6/0,4 кВ №27 ф.1; 10 ПС 110/10/6 кВ Пролетарская большей мощности для Техприсоединения МКП Тулагорсвет, договор №537-21 от 26.10.21 (до 670 кВт; трансформаторная мощность 1,26 МВА)</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</si>
  <si>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</si>
  <si>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</si>
  <si>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</si>
  <si>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1,26 МВхА</t>
  </si>
  <si>
    <t>0.01349206349206349 МВА</t>
  </si>
  <si>
    <t>0,017 МВт (11.01.2022)</t>
  </si>
  <si>
    <t>При реализации проекта этапность не предусмотрена.</t>
  </si>
  <si>
    <t>26.04.2022</t>
  </si>
  <si>
    <t>31.10.2022</t>
  </si>
  <si>
    <t>30.11.2022</t>
  </si>
  <si>
    <t>10.12.2022</t>
  </si>
  <si>
    <t>20.12.2022</t>
  </si>
  <si>
    <t>31.05.2023</t>
  </si>
  <si>
    <t>31.08.2023</t>
  </si>
  <si>
    <t>30.09.2023</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</si>
  <si>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</si>
  <si>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</si>
  <si>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</si>
  <si>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</si>
  <si>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</si>
  <si>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</si>
  <si>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</si>
  <si>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</si>
  <si>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</si>
  <si>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</si>
  <si>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</si>
  <si>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</si>
  <si>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</si>
  <si>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</si>
  <si>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</si>
  <si>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</si>
  <si>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</si>
  <si>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</si>
  <si>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</si>
  <si>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</si>
  <si>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</si>
  <si>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</si>
  <si>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</si>
  <si>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</si>
  <si>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</si>
  <si>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</si>
  <si>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</si>
  <si>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</si>
  <si>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</si>
  <si>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</si>
  <si>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</si>
  <si>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</si>
  <si>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</si>
  <si>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</si>
  <si>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</si>
  <si>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</si>
  <si>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</si>
  <si>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</si>
  <si>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</si>
  <si>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</si>
  <si>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</si>
  <si>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</si>
  <si>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</si>
  <si>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</si>
  <si>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</si>
  <si>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</si>
  <si>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</si>
  <si>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</si>
  <si>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</si>
  <si>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</si>
  <si>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</si>
  <si>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</si>
  <si>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</si>
  <si>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</si>
  <si>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</si>
  <si>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</si>
  <si>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</si>
  <si>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</si>
  <si>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</si>
  <si>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</si>
  <si>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</si>
  <si>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</si>
  <si>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</si>
  <si>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</si>
  <si>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</si>
  <si>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</si>
  <si>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</si>
  <si>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</si>
  <si>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</si>
  <si>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</si>
  <si>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</si>
  <si>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</si>
  <si>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</si>
  <si>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</si>
  <si>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</si>
  <si>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</si>
  <si>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</si>
  <si>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</si>
  <si>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</si>
  <si>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</si>
  <si>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</si>
  <si>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</si>
  <si>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</si>
  <si>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</si>
  <si>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</si>
  <si>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</si>
  <si>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</si>
  <si>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27</t>
  </si>
  <si>
    <t>Трансформатор силовой</t>
  </si>
  <si>
    <t>ТМ</t>
  </si>
  <si>
    <t>АТМГ</t>
  </si>
  <si>
    <t>Т-1</t>
  </si>
  <si>
    <t>Акт технического обследования № 40 от 18.01.2022 г., АО ТГЭС</t>
  </si>
  <si>
    <t xml:space="preserve">ТП эксплуатируется более 85 лет. Строительная часть находится в центральной исторической части города, представляет собой однозальное помещение ограниченных размеров, что не позволяет увеличить мощность, требуемую для проведения городских мероприятий. Внешний вид ТП 27 не соответсвует архитектурным требованиям исторической части города. </t>
  </si>
  <si>
    <t>Т-2</t>
  </si>
  <si>
    <t>1937</t>
  </si>
  <si>
    <t>Панель МОГЭС</t>
  </si>
  <si>
    <t>РВО</t>
  </si>
  <si>
    <t>ВВ</t>
  </si>
  <si>
    <t>ВН</t>
  </si>
  <si>
    <t>ОЛ</t>
  </si>
  <si>
    <t>Панель ЩО</t>
  </si>
  <si>
    <t>ЩО 59</t>
  </si>
  <si>
    <t>ЩО 70</t>
  </si>
  <si>
    <t>0,4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</si>
  <si>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</si>
  <si>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</si>
  <si>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</si>
  <si>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</si>
  <si>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</si>
  <si>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</si>
  <si>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</si>
  <si>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</si>
  <si>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</si>
  <si>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</si>
  <si>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</si>
  <si>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</si>
  <si>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</si>
  <si>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</si>
  <si>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</si>
  <si>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</si>
  <si>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</si>
  <si>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</si>
  <si>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</si>
  <si>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</si>
  <si>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537-21</t>
  </si>
  <si>
    <t>действующий</t>
  </si>
  <si>
    <t>г.Тула, пл. Ленина, на опоре наружного освещения (опора №2 от ул. Менделеевской)</t>
  </si>
  <si>
    <t>электроустановка для электроснабжения объектов, расположенных на пл. Ленина</t>
  </si>
  <si>
    <t>на опоре №2 уст.и смонт. 2 распред.коробки, две ЛЭП-0,4 кВ, в РУ-0,4 кВ проект. ТП уст.3-фаз.ПУ с ТТ. Реконстр. ТП 27, постр. и смонт. 2- транс. подтанцию,  с тр-ми 630 кВа, уст. и смонт. две вводные панели. Перевести сущ. нагрузки 0,4 кВ. Прол. и смонт. кабели 6 кВ.  Осмотр</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</si>
  <si>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</si>
  <si>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</si>
  <si>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</si>
  <si>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</si>
  <si>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</si>
  <si>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</si>
  <si>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</si>
  <si>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</si>
  <si>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</si>
  <si>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</si>
  <si>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</si>
  <si>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</si>
  <si>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</si>
  <si>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</si>
  <si>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</si>
  <si>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</si>
  <si>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</si>
  <si>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</si>
  <si>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</si>
  <si>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</si>
  <si>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</si>
  <si>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</si>
  <si>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</si>
  <si>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</si>
  <si>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</si>
  <si>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</si>
  <si>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</si>
  <si>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Рапорт 10 Акт Н-26</t>
  </si>
  <si>
    <t>4.11</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</si>
  <si>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2020 год принято на уровне факта 2021г. Данные в стб 23-25 - это разница между ожидаемыми значениями показателей надежности и фактом 2018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</si>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</sst>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62" xfId="81" applyFont="1" applyFill="1" applyBorder="1" applyAlignment="1">
      <alignment horizontal="left"/>
      <protection/>
    </xf>
    <xf numFmtId="0" fontId="9" fillId="0" borderId="62" xfId="81" applyFont="1" applyFill="1" applyBorder="1" applyAlignment="1">
      <alignment horizontal="left" wrapText="1"/>
      <protection/>
    </xf>
    <xf numFmtId="0" fontId="9" fillId="0" borderId="0" xfId="81" applyFont="1" applyFill="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4" fontId="49" fillId="0" borderId="0" xfId="20" applyNumberFormat="1" applyBorder="1" applyAlignment="1">
      <alignment wrapText="1"/>
      <protection/>
    </xf>
    <xf numFmtId="0" fontId="49" fillId="0" borderId="0" xfId="20" applyBorder="1" applyAlignment="1">
      <alignment wrapText="1"/>
      <protection/>
    </xf>
    <xf numFmtId="178" fontId="49" fillId="0" borderId="0" xfId="20" applyNumberFormat="1" applyBorder="1">
      <alignment/>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6214331"/>
        <c:axId val="33809145"/>
      </c:lineChart>
      <c:catAx>
        <c:axId val="4621433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3809145"/>
        <c:crosses val="autoZero"/>
        <c:lblOffset val="100"/>
        <c:noMultiLvlLbl val="0"/>
      </c:catAx>
      <c:valAx>
        <c:axId val="3380914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621433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361</v>
      </c>
    </row>
    <row r="45" spans="1:3" s="0" customFormat="1" ht="120" customHeight="1">
      <c r="A45" s="136" t="s">
        <v>247</v>
      </c>
      <c r="B45" s="30" t="s">
        <v>252</v>
      </c>
      <c r="C45" s="139" t="s">
        <v>362</v>
      </c>
    </row>
    <row r="46" spans="1:3" s="0" customFormat="1" ht="101.25" customHeight="1">
      <c r="A46" s="136" t="s">
        <v>231</v>
      </c>
      <c r="B46" s="30" t="s">
        <v>253</v>
      </c>
      <c r="C46" s="140" t="s">
        <v>363</v>
      </c>
    </row>
    <row r="47" spans="1:3" s="0" customFormat="1" ht="18.75" customHeight="1">
      <c r="A47" s="167"/>
      <c r="B47" s="168"/>
      <c r="C47" s="169"/>
    </row>
    <row r="48" spans="1:3" s="0" customFormat="1" ht="75.75" customHeight="1">
      <c r="A48" s="136" t="s">
        <v>248</v>
      </c>
      <c r="B48" s="30" t="s">
        <v>257</v>
      </c>
      <c r="C48" s="141">
        <v>35.874519999999997</v>
      </c>
    </row>
    <row r="49" spans="1:3" s="0" customFormat="1" ht="71.25" customHeight="1" thickBot="1">
      <c r="A49" s="142" t="s">
        <v>232</v>
      </c>
      <c r="B49" s="143" t="s">
        <v>258</v>
      </c>
      <c r="C49" s="144">
        <v>29.895434000000002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32.84863</v>
      </c>
      <c r="D24" s="159">
        <v>35.874519999999997</v>
      </c>
      <c r="E24" s="159">
        <v>35.874519999999997</v>
      </c>
      <c r="F24" s="159">
        <v>35.874519999999997</v>
      </c>
      <c r="G24" s="159">
        <v>0</v>
      </c>
      <c r="H24" s="159">
        <v>30.80171</v>
      </c>
      <c r="I24" s="159" t="s">
        <v>273</v>
      </c>
      <c r="J24" s="159">
        <v>35.874519999999997</v>
      </c>
      <c r="K24" s="159" t="s">
        <v>351</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30.80171</v>
      </c>
      <c r="AC24" s="159">
        <f>IF(SUM(J24,N24,R24,V24,Z24)=0,"нд",SUM(J24,N24,R24,V24,Z24))</f>
        <v>35.874519999999997</v>
      </c>
    </row>
    <row r="25" spans="1:29" ht="24" customHeight="1">
      <c r="A25" s="160" t="s">
        <v>128</v>
      </c>
      <c r="B25" s="32" t="s">
        <v>127</v>
      </c>
      <c r="C25" s="124">
        <v>0</v>
      </c>
      <c r="D25" s="124">
        <v>0</v>
      </c>
      <c r="E25" s="124">
        <v>0</v>
      </c>
      <c r="F25" s="124">
        <v>0</v>
      </c>
      <c r="G25" s="124" t="s">
        <v>265</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32.84863</v>
      </c>
      <c r="D27" s="124">
        <v>35.874519999999997</v>
      </c>
      <c r="E27" s="124">
        <v>35.874519999999997</v>
      </c>
      <c r="F27" s="124">
        <v>35.874519999999997</v>
      </c>
      <c r="G27" s="124" t="s">
        <v>265</v>
      </c>
      <c r="H27" s="124">
        <v>30.80171</v>
      </c>
      <c r="I27" s="124" t="s">
        <v>273</v>
      </c>
      <c r="J27" s="124">
        <v>35.874519999999997</v>
      </c>
      <c r="K27" s="124" t="s">
        <v>351</v>
      </c>
      <c r="L27" s="124">
        <v>0</v>
      </c>
      <c r="M27" s="124" t="s">
        <v>265</v>
      </c>
      <c r="N27" s="124">
        <v>0</v>
      </c>
      <c r="O27" s="124" t="s">
        <v>265</v>
      </c>
      <c r="P27" s="124">
        <v>0</v>
      </c>
      <c r="Q27" s="124" t="s">
        <v>265</v>
      </c>
      <c r="R27" s="124">
        <v>0</v>
      </c>
      <c r="S27" s="124" t="s">
        <v>265</v>
      </c>
      <c r="T27" s="124">
        <v>0</v>
      </c>
      <c r="U27" s="124" t="s">
        <v>265</v>
      </c>
      <c r="V27" s="124">
        <v>0</v>
      </c>
      <c r="W27" s="124" t="s">
        <v>265</v>
      </c>
      <c r="X27" s="124">
        <v>0</v>
      </c>
      <c r="Y27" s="124" t="s">
        <v>265</v>
      </c>
      <c r="Z27" s="124">
        <v>0</v>
      </c>
      <c r="AA27" s="124" t="s">
        <v>265</v>
      </c>
      <c r="AB27" s="124">
        <f t="shared" si="0"/>
        <v>30.80171</v>
      </c>
      <c r="AC27" s="124">
        <f t="shared" si="1"/>
        <v>35.874519999999997</v>
      </c>
    </row>
    <row r="28" spans="1:29" ht="15.75">
      <c r="A28" s="160" t="s">
        <v>123</v>
      </c>
      <c r="B28" s="32" t="s">
        <v>122</v>
      </c>
      <c r="C28" s="124">
        <v>0</v>
      </c>
      <c r="D28" s="124">
        <v>0</v>
      </c>
      <c r="E28" s="124">
        <v>0</v>
      </c>
      <c r="F28" s="124">
        <v>0</v>
      </c>
      <c r="G28" s="124" t="s">
        <v>265</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27.373858999999999</v>
      </c>
      <c r="D30" s="159">
        <v>29.895434000000002</v>
      </c>
      <c r="E30" s="159">
        <v>29.895434000000002</v>
      </c>
      <c r="F30" s="159">
        <v>29.895434000000002</v>
      </c>
      <c r="G30" s="159">
        <v>0</v>
      </c>
      <c r="H30" s="159">
        <v>25.668092000000001</v>
      </c>
      <c r="I30" s="159" t="s">
        <v>273</v>
      </c>
      <c r="J30" s="159">
        <v>29.895434000000002</v>
      </c>
      <c r="K30" s="159" t="s">
        <v>351</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25.668092000000001</v>
      </c>
      <c r="AC30" s="159">
        <f t="shared" si="1"/>
        <v>29.895434000000002</v>
      </c>
    </row>
    <row r="31" spans="1:29" ht="15.75">
      <c r="A31" s="161" t="s">
        <v>118</v>
      </c>
      <c r="B31" s="32" t="s">
        <v>117</v>
      </c>
      <c r="C31" s="124">
        <v>1.705767</v>
      </c>
      <c r="D31" s="124">
        <v>1.949927</v>
      </c>
      <c r="E31" s="124">
        <v>1.949927</v>
      </c>
      <c r="F31" s="124">
        <v>1.949927</v>
      </c>
      <c r="G31" s="124">
        <v>0</v>
      </c>
      <c r="H31" s="124">
        <v>0</v>
      </c>
      <c r="I31" s="124" t="s">
        <v>265</v>
      </c>
      <c r="J31" s="124">
        <v>1.949927</v>
      </c>
      <c r="K31" s="124" t="s">
        <v>351</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f t="shared" si="1"/>
        <v>1.949927</v>
      </c>
    </row>
    <row r="32" spans="1:29" ht="31.5">
      <c r="A32" s="161" t="s">
        <v>116</v>
      </c>
      <c r="B32" s="32" t="s">
        <v>115</v>
      </c>
      <c r="C32" s="124">
        <v>1.2797069999999999</v>
      </c>
      <c r="D32" s="124">
        <v>1.3932500000000001</v>
      </c>
      <c r="E32" s="124">
        <v>1.3932500000000001</v>
      </c>
      <c r="F32" s="124">
        <v>1.3932500000000001</v>
      </c>
      <c r="G32" s="124">
        <v>0</v>
      </c>
      <c r="H32" s="124">
        <v>1.2797069999999999</v>
      </c>
      <c r="I32" s="124" t="s">
        <v>273</v>
      </c>
      <c r="J32" s="124">
        <v>1.3932500000000001</v>
      </c>
      <c r="K32" s="124" t="s">
        <v>351</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f t="shared" si="0"/>
        <v>1.2797069999999999</v>
      </c>
      <c r="AC32" s="124">
        <f t="shared" si="1"/>
        <v>1.3932500000000001</v>
      </c>
    </row>
    <row r="33" spans="1:29" ht="15.75">
      <c r="A33" s="161" t="s">
        <v>114</v>
      </c>
      <c r="B33" s="32" t="s">
        <v>113</v>
      </c>
      <c r="C33" s="124">
        <v>23.793047000000001</v>
      </c>
      <c r="D33" s="124">
        <v>25.904097</v>
      </c>
      <c r="E33" s="124">
        <v>25.904097</v>
      </c>
      <c r="F33" s="124">
        <v>25.904097</v>
      </c>
      <c r="G33" s="124">
        <v>0</v>
      </c>
      <c r="H33" s="124">
        <v>23.793047000000001</v>
      </c>
      <c r="I33" s="124" t="s">
        <v>273</v>
      </c>
      <c r="J33" s="124">
        <v>25.904097</v>
      </c>
      <c r="K33" s="124" t="s">
        <v>351</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f t="shared" si="0"/>
        <v>23.793047000000001</v>
      </c>
      <c r="AC33" s="124">
        <f t="shared" si="1"/>
        <v>25.904097</v>
      </c>
    </row>
    <row r="34" spans="1:29" ht="15.75">
      <c r="A34" s="161" t="s">
        <v>112</v>
      </c>
      <c r="B34" s="32" t="s">
        <v>111</v>
      </c>
      <c r="C34" s="124">
        <v>0.59533800000000003</v>
      </c>
      <c r="D34" s="124">
        <v>0.64815999999999996</v>
      </c>
      <c r="E34" s="124">
        <v>0.64815999999999996</v>
      </c>
      <c r="F34" s="124">
        <v>0.64815999999999996</v>
      </c>
      <c r="G34" s="124">
        <v>0</v>
      </c>
      <c r="H34" s="124">
        <v>0.59533800000000003</v>
      </c>
      <c r="I34" s="124" t="s">
        <v>273</v>
      </c>
      <c r="J34" s="124">
        <v>0.64815999999999996</v>
      </c>
      <c r="K34" s="124" t="s">
        <v>351</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0.59533800000000003</v>
      </c>
      <c r="AC34" s="124">
        <f t="shared" si="1"/>
        <v>0.64815999999999996</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1.26</v>
      </c>
      <c r="D37" s="124">
        <v>2</v>
      </c>
      <c r="E37" s="124">
        <v>2</v>
      </c>
      <c r="F37" s="124">
        <v>2</v>
      </c>
      <c r="G37" s="124">
        <v>0</v>
      </c>
      <c r="H37" s="124">
        <v>1.26</v>
      </c>
      <c r="I37" s="124" t="s">
        <v>273</v>
      </c>
      <c r="J37" s="124">
        <v>2</v>
      </c>
      <c r="K37" s="124" t="s">
        <v>351</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f t="shared" si="0"/>
        <v>1.26</v>
      </c>
      <c r="AC37" s="124">
        <f t="shared" si="1"/>
        <v>2</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1.26</v>
      </c>
      <c r="D45" s="124">
        <v>2</v>
      </c>
      <c r="E45" s="124">
        <v>2</v>
      </c>
      <c r="F45" s="124">
        <v>2</v>
      </c>
      <c r="G45" s="124">
        <v>0</v>
      </c>
      <c r="H45" s="124">
        <v>1.26</v>
      </c>
      <c r="I45" s="124" t="s">
        <v>273</v>
      </c>
      <c r="J45" s="124">
        <v>2</v>
      </c>
      <c r="K45" s="124" t="s">
        <v>351</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f t="shared" si="0"/>
        <v>1.26</v>
      </c>
      <c r="AC45" s="124">
        <f t="shared" si="1"/>
        <v>2</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27.373858999999999</v>
      </c>
      <c r="D52" s="124">
        <v>29.895434000000002</v>
      </c>
      <c r="E52" s="124">
        <v>29.895434000000002</v>
      </c>
      <c r="F52" s="124">
        <v>29.895434000000002</v>
      </c>
      <c r="G52" s="124">
        <v>0</v>
      </c>
      <c r="H52" s="124">
        <v>27.373858999999999</v>
      </c>
      <c r="I52" s="124" t="s">
        <v>273</v>
      </c>
      <c r="J52" s="124">
        <v>29.895434000000002</v>
      </c>
      <c r="K52" s="124" t="s">
        <v>351</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27.373858999999999</v>
      </c>
      <c r="AC52" s="124">
        <f t="shared" si="1"/>
        <v>29.895434000000002</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1.26</v>
      </c>
      <c r="D54" s="124">
        <v>2</v>
      </c>
      <c r="E54" s="124">
        <v>2</v>
      </c>
      <c r="F54" s="124">
        <v>2</v>
      </c>
      <c r="G54" s="124">
        <v>0</v>
      </c>
      <c r="H54" s="124">
        <v>1.26</v>
      </c>
      <c r="I54" s="124" t="s">
        <v>273</v>
      </c>
      <c r="J54" s="124">
        <v>2</v>
      </c>
      <c r="K54" s="124" t="s">
        <v>351</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f t="shared" si="0"/>
        <v>1.26</v>
      </c>
      <c r="AC54" s="124">
        <f t="shared" si="1"/>
        <v>2</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t="str">
        <f t="shared" si="0"/>
        <v>нд</v>
      </c>
      <c r="AC56" s="124" t="str">
        <f t="shared" si="1"/>
        <v>нд</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0.28000000000000003</v>
      </c>
      <c r="D61" s="124">
        <v>0</v>
      </c>
      <c r="E61" s="124">
        <v>0</v>
      </c>
      <c r="F61" s="124">
        <v>0</v>
      </c>
      <c r="G61" s="124">
        <v>0</v>
      </c>
      <c r="H61" s="124">
        <v>0.28000000000000003</v>
      </c>
      <c r="I61" s="124" t="s">
        <v>273</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f t="shared" si="0"/>
        <v>0.28000000000000003</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M_ТГС-009-005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с заменой ТП 6/0,4 кВ на БКТП 6/0,4 кВ №27 ф.1; 10 ПС 110/10/6 кВ Пролетарская большей мощности для Техприсоединения МКП Тулагорсвет, договор №537-21 от 26.10.21 (до 670 кВт; трансформаторная мощность 1,26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M_ТГС-009-005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с заменой ТП 6/0,4 кВ на БКТП 6/0,4 кВ №27 ф.1; 10 ПС 110/10/6 кВ Пролетарская большей мощности для Техприсоединения МКП Тулагорсвет, договор №537-21 от 26.10.21 (до 670 кВт; трансформаторная мощность 1,26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с заменой ТП 6/0,4 кВ на БКТП 6/0,4 кВ №27 ф.1; 10 ПС 110/10/6 кВ Пролетарская большей мощности для Техприсоединения МКП Тулагорсвет, договор №537-21 от 26.10.21 (до 670 кВт; трансформаторная мощность 1,26 МВА)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35.874520799999999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478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5"/>
      <c r="B18" s="355"/>
      <c r="C18" s="355"/>
      <c r="D18" s="355"/>
      <c r="E18" s="355"/>
      <c r="F18" s="355"/>
      <c r="G18" s="355"/>
      <c r="H18" s="355"/>
      <c r="I18" s="355"/>
      <c r="J18" s="355"/>
      <c r="K18" s="355"/>
      <c r="L18" s="355"/>
      <c r="M18" s="355"/>
      <c r="N18" s="355"/>
      <c r="O18" s="355"/>
      <c r="P18" s="355"/>
      <c r="Q18" s="355"/>
      <c r="R18" s="355"/>
      <c r="S18" s="355"/>
      <c r="T18" s="179"/>
      <c r="U18" s="179"/>
      <c r="V18" s="179"/>
      <c r="W18" s="179"/>
      <c r="X18" s="179"/>
      <c r="Y18" s="179"/>
    </row>
    <row r="19" spans="1:25" s="2" customFormat="1" ht="54" customHeight="1">
      <c r="A19" s="356" t="s">
        <v>1</v>
      </c>
      <c r="B19" s="356" t="s">
        <v>479</v>
      </c>
      <c r="C19" s="357" t="s">
        <v>480</v>
      </c>
      <c r="D19" s="356" t="s">
        <v>481</v>
      </c>
      <c r="E19" s="356" t="s">
        <v>482</v>
      </c>
      <c r="F19" s="356" t="s">
        <v>483</v>
      </c>
      <c r="G19" s="356" t="s">
        <v>484</v>
      </c>
      <c r="H19" s="356" t="s">
        <v>485</v>
      </c>
      <c r="I19" s="356" t="s">
        <v>486</v>
      </c>
      <c r="J19" s="356" t="s">
        <v>487</v>
      </c>
      <c r="K19" s="356" t="s">
        <v>488</v>
      </c>
      <c r="L19" s="356" t="s">
        <v>489</v>
      </c>
      <c r="M19" s="356" t="s">
        <v>490</v>
      </c>
      <c r="N19" s="356" t="s">
        <v>491</v>
      </c>
      <c r="O19" s="356" t="s">
        <v>492</v>
      </c>
      <c r="P19" s="356" t="s">
        <v>493</v>
      </c>
      <c r="Q19" s="356" t="s">
        <v>494</v>
      </c>
      <c r="R19" s="356"/>
      <c r="S19" s="358" t="s">
        <v>495</v>
      </c>
      <c r="T19" s="179"/>
      <c r="U19" s="179"/>
      <c r="V19" s="179"/>
      <c r="W19" s="179"/>
      <c r="X19" s="179"/>
      <c r="Y19" s="179"/>
    </row>
    <row r="20" spans="1:28" s="2" customFormat="1" ht="180.75" customHeight="1">
      <c r="A20" s="356"/>
      <c r="B20" s="356"/>
      <c r="C20" s="359"/>
      <c r="D20" s="356"/>
      <c r="E20" s="356"/>
      <c r="F20" s="356"/>
      <c r="G20" s="356"/>
      <c r="H20" s="356"/>
      <c r="I20" s="356"/>
      <c r="J20" s="356"/>
      <c r="K20" s="356"/>
      <c r="L20" s="356"/>
      <c r="M20" s="356"/>
      <c r="N20" s="356"/>
      <c r="O20" s="356"/>
      <c r="P20" s="356"/>
      <c r="Q20" s="360" t="s">
        <v>496</v>
      </c>
      <c r="R20" s="361" t="s">
        <v>497</v>
      </c>
      <c r="S20" s="358"/>
      <c r="T20" s="24"/>
      <c r="U20" s="24"/>
      <c r="V20" s="24"/>
      <c r="W20" s="24"/>
      <c r="X20" s="24"/>
      <c r="Y20" s="24"/>
      <c r="Z20" s="23"/>
      <c r="AA20" s="23"/>
      <c r="AB20" s="23"/>
    </row>
    <row r="21" spans="1:28" s="2" customFormat="1" ht="18.75">
      <c r="A21" s="360">
        <v>1</v>
      </c>
      <c r="B21" s="362">
        <v>2</v>
      </c>
      <c r="C21" s="360">
        <v>3</v>
      </c>
      <c r="D21" s="362">
        <v>4</v>
      </c>
      <c r="E21" s="360">
        <v>5</v>
      </c>
      <c r="F21" s="362">
        <v>6</v>
      </c>
      <c r="G21" s="360">
        <v>7</v>
      </c>
      <c r="H21" s="362">
        <v>8</v>
      </c>
      <c r="I21" s="360">
        <v>9</v>
      </c>
      <c r="J21" s="362">
        <v>10</v>
      </c>
      <c r="K21" s="360">
        <v>11</v>
      </c>
      <c r="L21" s="362">
        <v>12</v>
      </c>
      <c r="M21" s="360">
        <v>13</v>
      </c>
      <c r="N21" s="362">
        <v>14</v>
      </c>
      <c r="O21" s="360">
        <v>15</v>
      </c>
      <c r="P21" s="362">
        <v>16</v>
      </c>
      <c r="Q21" s="360">
        <v>17</v>
      </c>
      <c r="R21" s="362">
        <v>18</v>
      </c>
      <c r="S21" s="360">
        <v>19</v>
      </c>
      <c r="T21" s="24"/>
      <c r="U21" s="24"/>
      <c r="V21" s="24"/>
      <c r="W21" s="24"/>
      <c r="X21" s="24"/>
      <c r="Y21" s="24"/>
      <c r="Z21" s="23"/>
      <c r="AA21" s="23"/>
      <c r="AB21" s="23"/>
    </row>
    <row r="22" spans="1:28" ht="15">
      <c r="A22" s="20">
        <v>1</v>
      </c>
      <c r="B22" s="20" t="s">
        <v>498</v>
      </c>
      <c r="C22" s="363">
        <v>44538</v>
      </c>
      <c r="D22" s="20" t="s">
        <v>499</v>
      </c>
      <c r="E22" s="364" t="s">
        <v>500</v>
      </c>
      <c r="F22" s="364" t="s">
        <v>501</v>
      </c>
      <c r="G22" s="364" t="s">
        <v>501</v>
      </c>
      <c r="H22" s="20">
        <v>0.40</v>
      </c>
      <c r="I22" s="20">
        <v>0</v>
      </c>
      <c r="J22" s="20">
        <v>0.40</v>
      </c>
      <c r="K22" s="20">
        <v>0.40</v>
      </c>
      <c r="L22" s="20">
        <v>3</v>
      </c>
      <c r="M22" s="20"/>
      <c r="N22" s="20"/>
      <c r="O22" s="20"/>
      <c r="P22" s="20"/>
      <c r="Q22" s="364" t="s">
        <v>502</v>
      </c>
      <c r="R22" s="364"/>
      <c r="S22" s="365">
        <v>1.76575189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32"/>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3" customWidth="1"/>
    <col min="2" max="2" width="8.71428571428571" style="333" customWidth="1"/>
    <col min="3" max="3" width="12.7142857142857" style="333" customWidth="1"/>
    <col min="4" max="4" width="16.1428571428571" style="333" customWidth="1"/>
    <col min="5" max="5" width="11.1428571428571" style="333" customWidth="1"/>
    <col min="6" max="6" width="11" style="333" customWidth="1"/>
    <col min="7" max="8" width="8.71428571428571" style="333" customWidth="1"/>
    <col min="9" max="9" width="7.28571428571429" style="333" customWidth="1"/>
    <col min="10" max="10" width="9.28571428571429" style="333" customWidth="1"/>
    <col min="11" max="11" width="10.2857142857143" style="333" customWidth="1"/>
    <col min="12" max="15" width="8.71428571428571" style="333" customWidth="1"/>
    <col min="16" max="16" width="19.4285714285714" style="333" customWidth="1"/>
    <col min="17" max="17" width="21.7142857142857" style="333" customWidth="1"/>
    <col min="18" max="18" width="22" style="333" customWidth="1"/>
    <col min="19" max="19" width="19.7142857142857" style="333" customWidth="1"/>
    <col min="20" max="20" width="18.4285714285714" style="333" customWidth="1"/>
    <col min="21" max="237" width="10.7142857142857" style="333"/>
    <col min="238" max="242" width="15.7142857142857" style="333" customWidth="1"/>
    <col min="243" max="246" width="12.7142857142857" style="333" customWidth="1"/>
    <col min="247" max="250" width="15.7142857142857" style="333" customWidth="1"/>
    <col min="251" max="251" width="22.8571428571429" style="333" customWidth="1"/>
    <col min="252" max="252" width="20.7142857142857" style="333" customWidth="1"/>
    <col min="253" max="253" width="16.7142857142857" style="333" customWidth="1"/>
    <col min="254" max="493" width="10.7142857142857" style="333"/>
    <col min="494" max="498" width="15.7142857142857" style="333" customWidth="1"/>
    <col min="499" max="502" width="12.7142857142857" style="333" customWidth="1"/>
    <col min="503" max="506" width="15.7142857142857" style="333" customWidth="1"/>
    <col min="507" max="507" width="22.8571428571429" style="333" customWidth="1"/>
    <col min="508" max="508" width="20.7142857142857" style="333" customWidth="1"/>
    <col min="509" max="509" width="16.7142857142857" style="333" customWidth="1"/>
    <col min="510" max="749" width="10.7142857142857" style="333"/>
    <col min="750" max="754" width="15.7142857142857" style="333" customWidth="1"/>
    <col min="755" max="758" width="12.7142857142857" style="333" customWidth="1"/>
    <col min="759" max="762" width="15.7142857142857" style="333" customWidth="1"/>
    <col min="763" max="763" width="22.8571428571429" style="333" customWidth="1"/>
    <col min="764" max="764" width="20.7142857142857" style="333" customWidth="1"/>
    <col min="765" max="765" width="16.7142857142857" style="333" customWidth="1"/>
    <col min="766" max="1005" width="10.7142857142857" style="333"/>
    <col min="1006" max="1010" width="15.7142857142857" style="333" customWidth="1"/>
    <col min="1011" max="1014" width="12.7142857142857" style="333" customWidth="1"/>
    <col min="1015" max="1018" width="15.7142857142857" style="333" customWidth="1"/>
    <col min="1019" max="1019" width="22.8571428571429" style="333" customWidth="1"/>
    <col min="1020" max="1020" width="20.7142857142857" style="333" customWidth="1"/>
    <col min="1021" max="1021" width="16.7142857142857" style="333" customWidth="1"/>
    <col min="1022" max="1261" width="10.7142857142857" style="333"/>
    <col min="1262" max="1266" width="15.7142857142857" style="333" customWidth="1"/>
    <col min="1267" max="1270" width="12.7142857142857" style="333" customWidth="1"/>
    <col min="1271" max="1274" width="15.7142857142857" style="333" customWidth="1"/>
    <col min="1275" max="1275" width="22.8571428571429" style="333" customWidth="1"/>
    <col min="1276" max="1276" width="20.7142857142857" style="333" customWidth="1"/>
    <col min="1277" max="1277" width="16.7142857142857" style="333" customWidth="1"/>
    <col min="1278" max="1517" width="10.7142857142857" style="333"/>
    <col min="1518" max="1522" width="15.7142857142857" style="333" customWidth="1"/>
    <col min="1523" max="1526" width="12.7142857142857" style="333" customWidth="1"/>
    <col min="1527" max="1530" width="15.7142857142857" style="333" customWidth="1"/>
    <col min="1531" max="1531" width="22.8571428571429" style="333" customWidth="1"/>
    <col min="1532" max="1532" width="20.7142857142857" style="333" customWidth="1"/>
    <col min="1533" max="1533" width="16.7142857142857" style="333" customWidth="1"/>
    <col min="1534" max="1773" width="10.7142857142857" style="333"/>
    <col min="1774" max="1778" width="15.7142857142857" style="333" customWidth="1"/>
    <col min="1779" max="1782" width="12.7142857142857" style="333" customWidth="1"/>
    <col min="1783" max="1786" width="15.7142857142857" style="333" customWidth="1"/>
    <col min="1787" max="1787" width="22.8571428571429" style="333" customWidth="1"/>
    <col min="1788" max="1788" width="20.7142857142857" style="333" customWidth="1"/>
    <col min="1789" max="1789" width="16.7142857142857" style="333" customWidth="1"/>
    <col min="1790" max="2029" width="10.7142857142857" style="333"/>
    <col min="2030" max="2034" width="15.7142857142857" style="333" customWidth="1"/>
    <col min="2035" max="2038" width="12.7142857142857" style="333" customWidth="1"/>
    <col min="2039" max="2042" width="15.7142857142857" style="333" customWidth="1"/>
    <col min="2043" max="2043" width="22.8571428571429" style="333" customWidth="1"/>
    <col min="2044" max="2044" width="20.7142857142857" style="333" customWidth="1"/>
    <col min="2045" max="2045" width="16.7142857142857" style="333" customWidth="1"/>
    <col min="2046" max="2285" width="10.7142857142857" style="333"/>
    <col min="2286" max="2290" width="15.7142857142857" style="333" customWidth="1"/>
    <col min="2291" max="2294" width="12.7142857142857" style="333" customWidth="1"/>
    <col min="2295" max="2298" width="15.7142857142857" style="333" customWidth="1"/>
    <col min="2299" max="2299" width="22.8571428571429" style="333" customWidth="1"/>
    <col min="2300" max="2300" width="20.7142857142857" style="333" customWidth="1"/>
    <col min="2301" max="2301" width="16.7142857142857" style="333" customWidth="1"/>
    <col min="2302" max="2541" width="10.7142857142857" style="333"/>
    <col min="2542" max="2546" width="15.7142857142857" style="333" customWidth="1"/>
    <col min="2547" max="2550" width="12.7142857142857" style="333" customWidth="1"/>
    <col min="2551" max="2554" width="15.7142857142857" style="333" customWidth="1"/>
    <col min="2555" max="2555" width="22.8571428571429" style="333" customWidth="1"/>
    <col min="2556" max="2556" width="20.7142857142857" style="333" customWidth="1"/>
    <col min="2557" max="2557" width="16.7142857142857" style="333" customWidth="1"/>
    <col min="2558" max="2797" width="10.7142857142857" style="333"/>
    <col min="2798" max="2802" width="15.7142857142857" style="333" customWidth="1"/>
    <col min="2803" max="2806" width="12.7142857142857" style="333" customWidth="1"/>
    <col min="2807" max="2810" width="15.7142857142857" style="333" customWidth="1"/>
    <col min="2811" max="2811" width="22.8571428571429" style="333" customWidth="1"/>
    <col min="2812" max="2812" width="20.7142857142857" style="333" customWidth="1"/>
    <col min="2813" max="2813" width="16.7142857142857" style="333" customWidth="1"/>
    <col min="2814" max="3053" width="10.7142857142857" style="333"/>
    <col min="3054" max="3058" width="15.7142857142857" style="333" customWidth="1"/>
    <col min="3059" max="3062" width="12.7142857142857" style="333" customWidth="1"/>
    <col min="3063" max="3066" width="15.7142857142857" style="333" customWidth="1"/>
    <col min="3067" max="3067" width="22.8571428571429" style="333" customWidth="1"/>
    <col min="3068" max="3068" width="20.7142857142857" style="333" customWidth="1"/>
    <col min="3069" max="3069" width="16.7142857142857" style="333" customWidth="1"/>
    <col min="3070" max="3309" width="10.7142857142857" style="333"/>
    <col min="3310" max="3314" width="15.7142857142857" style="333" customWidth="1"/>
    <col min="3315" max="3318" width="12.7142857142857" style="333" customWidth="1"/>
    <col min="3319" max="3322" width="15.7142857142857" style="333" customWidth="1"/>
    <col min="3323" max="3323" width="22.8571428571429" style="333" customWidth="1"/>
    <col min="3324" max="3324" width="20.7142857142857" style="333" customWidth="1"/>
    <col min="3325" max="3325" width="16.7142857142857" style="333" customWidth="1"/>
    <col min="3326" max="3565" width="10.7142857142857" style="333"/>
    <col min="3566" max="3570" width="15.7142857142857" style="333" customWidth="1"/>
    <col min="3571" max="3574" width="12.7142857142857" style="333" customWidth="1"/>
    <col min="3575" max="3578" width="15.7142857142857" style="333" customWidth="1"/>
    <col min="3579" max="3579" width="22.8571428571429" style="333" customWidth="1"/>
    <col min="3580" max="3580" width="20.7142857142857" style="333" customWidth="1"/>
    <col min="3581" max="3581" width="16.7142857142857" style="333" customWidth="1"/>
    <col min="3582" max="3821" width="10.7142857142857" style="333"/>
    <col min="3822" max="3826" width="15.7142857142857" style="333" customWidth="1"/>
    <col min="3827" max="3830" width="12.7142857142857" style="333" customWidth="1"/>
    <col min="3831" max="3834" width="15.7142857142857" style="333" customWidth="1"/>
    <col min="3835" max="3835" width="22.8571428571429" style="333" customWidth="1"/>
    <col min="3836" max="3836" width="20.7142857142857" style="333" customWidth="1"/>
    <col min="3837" max="3837" width="16.7142857142857" style="333" customWidth="1"/>
    <col min="3838" max="4077" width="10.7142857142857" style="333"/>
    <col min="4078" max="4082" width="15.7142857142857" style="333" customWidth="1"/>
    <col min="4083" max="4086" width="12.7142857142857" style="333" customWidth="1"/>
    <col min="4087" max="4090" width="15.7142857142857" style="333" customWidth="1"/>
    <col min="4091" max="4091" width="22.8571428571429" style="333" customWidth="1"/>
    <col min="4092" max="4092" width="20.7142857142857" style="333" customWidth="1"/>
    <col min="4093" max="4093" width="16.7142857142857" style="333" customWidth="1"/>
    <col min="4094" max="4333" width="10.7142857142857" style="333"/>
    <col min="4334" max="4338" width="15.7142857142857" style="333" customWidth="1"/>
    <col min="4339" max="4342" width="12.7142857142857" style="333" customWidth="1"/>
    <col min="4343" max="4346" width="15.7142857142857" style="333" customWidth="1"/>
    <col min="4347" max="4347" width="22.8571428571429" style="333" customWidth="1"/>
    <col min="4348" max="4348" width="20.7142857142857" style="333" customWidth="1"/>
    <col min="4349" max="4349" width="16.7142857142857" style="333" customWidth="1"/>
    <col min="4350" max="4589" width="10.7142857142857" style="333"/>
    <col min="4590" max="4594" width="15.7142857142857" style="333" customWidth="1"/>
    <col min="4595" max="4598" width="12.7142857142857" style="333" customWidth="1"/>
    <col min="4599" max="4602" width="15.7142857142857" style="333" customWidth="1"/>
    <col min="4603" max="4603" width="22.8571428571429" style="333" customWidth="1"/>
    <col min="4604" max="4604" width="20.7142857142857" style="333" customWidth="1"/>
    <col min="4605" max="4605" width="16.7142857142857" style="333" customWidth="1"/>
    <col min="4606" max="4845" width="10.7142857142857" style="333"/>
    <col min="4846" max="4850" width="15.7142857142857" style="333" customWidth="1"/>
    <col min="4851" max="4854" width="12.7142857142857" style="333" customWidth="1"/>
    <col min="4855" max="4858" width="15.7142857142857" style="333" customWidth="1"/>
    <col min="4859" max="4859" width="22.8571428571429" style="333" customWidth="1"/>
    <col min="4860" max="4860" width="20.7142857142857" style="333" customWidth="1"/>
    <col min="4861" max="4861" width="16.7142857142857" style="333" customWidth="1"/>
    <col min="4862" max="5101" width="10.7142857142857" style="333"/>
    <col min="5102" max="5106" width="15.7142857142857" style="333" customWidth="1"/>
    <col min="5107" max="5110" width="12.7142857142857" style="333" customWidth="1"/>
    <col min="5111" max="5114" width="15.7142857142857" style="333" customWidth="1"/>
    <col min="5115" max="5115" width="22.8571428571429" style="333" customWidth="1"/>
    <col min="5116" max="5116" width="20.7142857142857" style="333" customWidth="1"/>
    <col min="5117" max="5117" width="16.7142857142857" style="333" customWidth="1"/>
    <col min="5118" max="5357" width="10.7142857142857" style="333"/>
    <col min="5358" max="5362" width="15.7142857142857" style="333" customWidth="1"/>
    <col min="5363" max="5366" width="12.7142857142857" style="333" customWidth="1"/>
    <col min="5367" max="5370" width="15.7142857142857" style="333" customWidth="1"/>
    <col min="5371" max="5371" width="22.8571428571429" style="333" customWidth="1"/>
    <col min="5372" max="5372" width="20.7142857142857" style="333" customWidth="1"/>
    <col min="5373" max="5373" width="16.7142857142857" style="333" customWidth="1"/>
    <col min="5374" max="5613" width="10.7142857142857" style="333"/>
    <col min="5614" max="5618" width="15.7142857142857" style="333" customWidth="1"/>
    <col min="5619" max="5622" width="12.7142857142857" style="333" customWidth="1"/>
    <col min="5623" max="5626" width="15.7142857142857" style="333" customWidth="1"/>
    <col min="5627" max="5627" width="22.8571428571429" style="333" customWidth="1"/>
    <col min="5628" max="5628" width="20.7142857142857" style="333" customWidth="1"/>
    <col min="5629" max="5629" width="16.7142857142857" style="333" customWidth="1"/>
    <col min="5630" max="5869" width="10.7142857142857" style="333"/>
    <col min="5870" max="5874" width="15.7142857142857" style="333" customWidth="1"/>
    <col min="5875" max="5878" width="12.7142857142857" style="333" customWidth="1"/>
    <col min="5879" max="5882" width="15.7142857142857" style="333" customWidth="1"/>
    <col min="5883" max="5883" width="22.8571428571429" style="333" customWidth="1"/>
    <col min="5884" max="5884" width="20.7142857142857" style="333" customWidth="1"/>
    <col min="5885" max="5885" width="16.7142857142857" style="333" customWidth="1"/>
    <col min="5886" max="6125" width="10.7142857142857" style="333"/>
    <col min="6126" max="6130" width="15.7142857142857" style="333" customWidth="1"/>
    <col min="6131" max="6134" width="12.7142857142857" style="333" customWidth="1"/>
    <col min="6135" max="6138" width="15.7142857142857" style="333" customWidth="1"/>
    <col min="6139" max="6139" width="22.8571428571429" style="333" customWidth="1"/>
    <col min="6140" max="6140" width="20.7142857142857" style="333" customWidth="1"/>
    <col min="6141" max="6141" width="16.7142857142857" style="333" customWidth="1"/>
    <col min="6142" max="6381" width="10.7142857142857" style="333"/>
    <col min="6382" max="6386" width="15.7142857142857" style="333" customWidth="1"/>
    <col min="6387" max="6390" width="12.7142857142857" style="333" customWidth="1"/>
    <col min="6391" max="6394" width="15.7142857142857" style="333" customWidth="1"/>
    <col min="6395" max="6395" width="22.8571428571429" style="333" customWidth="1"/>
    <col min="6396" max="6396" width="20.7142857142857" style="333" customWidth="1"/>
    <col min="6397" max="6397" width="16.7142857142857" style="333" customWidth="1"/>
    <col min="6398" max="6637" width="10.7142857142857" style="333"/>
    <col min="6638" max="6642" width="15.7142857142857" style="333" customWidth="1"/>
    <col min="6643" max="6646" width="12.7142857142857" style="333" customWidth="1"/>
    <col min="6647" max="6650" width="15.7142857142857" style="333" customWidth="1"/>
    <col min="6651" max="6651" width="22.8571428571429" style="333" customWidth="1"/>
    <col min="6652" max="6652" width="20.7142857142857" style="333" customWidth="1"/>
    <col min="6653" max="6653" width="16.7142857142857" style="333" customWidth="1"/>
    <col min="6654" max="6893" width="10.7142857142857" style="333"/>
    <col min="6894" max="6898" width="15.7142857142857" style="333" customWidth="1"/>
    <col min="6899" max="6902" width="12.7142857142857" style="333" customWidth="1"/>
    <col min="6903" max="6906" width="15.7142857142857" style="333" customWidth="1"/>
    <col min="6907" max="6907" width="22.8571428571429" style="333" customWidth="1"/>
    <col min="6908" max="6908" width="20.7142857142857" style="333" customWidth="1"/>
    <col min="6909" max="6909" width="16.7142857142857" style="333" customWidth="1"/>
    <col min="6910" max="7149" width="10.7142857142857" style="333"/>
    <col min="7150" max="7154" width="15.7142857142857" style="333" customWidth="1"/>
    <col min="7155" max="7158" width="12.7142857142857" style="333" customWidth="1"/>
    <col min="7159" max="7162" width="15.7142857142857" style="333" customWidth="1"/>
    <col min="7163" max="7163" width="22.8571428571429" style="333" customWidth="1"/>
    <col min="7164" max="7164" width="20.7142857142857" style="333" customWidth="1"/>
    <col min="7165" max="7165" width="16.7142857142857" style="333" customWidth="1"/>
    <col min="7166" max="7405" width="10.7142857142857" style="333"/>
    <col min="7406" max="7410" width="15.7142857142857" style="333" customWidth="1"/>
    <col min="7411" max="7414" width="12.7142857142857" style="333" customWidth="1"/>
    <col min="7415" max="7418" width="15.7142857142857" style="333" customWidth="1"/>
    <col min="7419" max="7419" width="22.8571428571429" style="333" customWidth="1"/>
    <col min="7420" max="7420" width="20.7142857142857" style="333" customWidth="1"/>
    <col min="7421" max="7421" width="16.7142857142857" style="333" customWidth="1"/>
    <col min="7422" max="7661" width="10.7142857142857" style="333"/>
    <col min="7662" max="7666" width="15.7142857142857" style="333" customWidth="1"/>
    <col min="7667" max="7670" width="12.7142857142857" style="333" customWidth="1"/>
    <col min="7671" max="7674" width="15.7142857142857" style="333" customWidth="1"/>
    <col min="7675" max="7675" width="22.8571428571429" style="333" customWidth="1"/>
    <col min="7676" max="7676" width="20.7142857142857" style="333" customWidth="1"/>
    <col min="7677" max="7677" width="16.7142857142857" style="333" customWidth="1"/>
    <col min="7678" max="7917" width="10.7142857142857" style="333"/>
    <col min="7918" max="7922" width="15.7142857142857" style="333" customWidth="1"/>
    <col min="7923" max="7926" width="12.7142857142857" style="333" customWidth="1"/>
    <col min="7927" max="7930" width="15.7142857142857" style="333" customWidth="1"/>
    <col min="7931" max="7931" width="22.8571428571429" style="333" customWidth="1"/>
    <col min="7932" max="7932" width="20.7142857142857" style="333" customWidth="1"/>
    <col min="7933" max="7933" width="16.7142857142857" style="333" customWidth="1"/>
    <col min="7934" max="8173" width="10.7142857142857" style="333"/>
    <col min="8174" max="8178" width="15.7142857142857" style="333" customWidth="1"/>
    <col min="8179" max="8182" width="12.7142857142857" style="333" customWidth="1"/>
    <col min="8183" max="8186" width="15.7142857142857" style="333" customWidth="1"/>
    <col min="8187" max="8187" width="22.8571428571429" style="333" customWidth="1"/>
    <col min="8188" max="8188" width="20.7142857142857" style="333" customWidth="1"/>
    <col min="8189" max="8189" width="16.7142857142857" style="333" customWidth="1"/>
    <col min="8190" max="8429" width="10.7142857142857" style="333"/>
    <col min="8430" max="8434" width="15.7142857142857" style="333" customWidth="1"/>
    <col min="8435" max="8438" width="12.7142857142857" style="333" customWidth="1"/>
    <col min="8439" max="8442" width="15.7142857142857" style="333" customWidth="1"/>
    <col min="8443" max="8443" width="22.8571428571429" style="333" customWidth="1"/>
    <col min="8444" max="8444" width="20.7142857142857" style="333" customWidth="1"/>
    <col min="8445" max="8445" width="16.7142857142857" style="333" customWidth="1"/>
    <col min="8446" max="8685" width="10.7142857142857" style="333"/>
    <col min="8686" max="8690" width="15.7142857142857" style="333" customWidth="1"/>
    <col min="8691" max="8694" width="12.7142857142857" style="333" customWidth="1"/>
    <col min="8695" max="8698" width="15.7142857142857" style="333" customWidth="1"/>
    <col min="8699" max="8699" width="22.8571428571429" style="333" customWidth="1"/>
    <col min="8700" max="8700" width="20.7142857142857" style="333" customWidth="1"/>
    <col min="8701" max="8701" width="16.7142857142857" style="333" customWidth="1"/>
    <col min="8702" max="8941" width="10.7142857142857" style="333"/>
    <col min="8942" max="8946" width="15.7142857142857" style="333" customWidth="1"/>
    <col min="8947" max="8950" width="12.7142857142857" style="333" customWidth="1"/>
    <col min="8951" max="8954" width="15.7142857142857" style="333" customWidth="1"/>
    <col min="8955" max="8955" width="22.8571428571429" style="333" customWidth="1"/>
    <col min="8956" max="8956" width="20.7142857142857" style="333" customWidth="1"/>
    <col min="8957" max="8957" width="16.7142857142857" style="333" customWidth="1"/>
    <col min="8958" max="9197" width="10.7142857142857" style="333"/>
    <col min="9198" max="9202" width="15.7142857142857" style="333" customWidth="1"/>
    <col min="9203" max="9206" width="12.7142857142857" style="333" customWidth="1"/>
    <col min="9207" max="9210" width="15.7142857142857" style="333" customWidth="1"/>
    <col min="9211" max="9211" width="22.8571428571429" style="333" customWidth="1"/>
    <col min="9212" max="9212" width="20.7142857142857" style="333" customWidth="1"/>
    <col min="9213" max="9213" width="16.7142857142857" style="333" customWidth="1"/>
    <col min="9214" max="9453" width="10.7142857142857" style="333"/>
    <col min="9454" max="9458" width="15.7142857142857" style="333" customWidth="1"/>
    <col min="9459" max="9462" width="12.7142857142857" style="333" customWidth="1"/>
    <col min="9463" max="9466" width="15.7142857142857" style="333" customWidth="1"/>
    <col min="9467" max="9467" width="22.8571428571429" style="333" customWidth="1"/>
    <col min="9468" max="9468" width="20.7142857142857" style="333" customWidth="1"/>
    <col min="9469" max="9469" width="16.7142857142857" style="333" customWidth="1"/>
    <col min="9470" max="9709" width="10.7142857142857" style="333"/>
    <col min="9710" max="9714" width="15.7142857142857" style="333" customWidth="1"/>
    <col min="9715" max="9718" width="12.7142857142857" style="333" customWidth="1"/>
    <col min="9719" max="9722" width="15.7142857142857" style="333" customWidth="1"/>
    <col min="9723" max="9723" width="22.8571428571429" style="333" customWidth="1"/>
    <col min="9724" max="9724" width="20.7142857142857" style="333" customWidth="1"/>
    <col min="9725" max="9725" width="16.7142857142857" style="333" customWidth="1"/>
    <col min="9726" max="9965" width="10.7142857142857" style="333"/>
    <col min="9966" max="9970" width="15.7142857142857" style="333" customWidth="1"/>
    <col min="9971" max="9974" width="12.7142857142857" style="333" customWidth="1"/>
    <col min="9975" max="9978" width="15.7142857142857" style="333" customWidth="1"/>
    <col min="9979" max="9979" width="22.8571428571429" style="333" customWidth="1"/>
    <col min="9980" max="9980" width="20.7142857142857" style="333" customWidth="1"/>
    <col min="9981" max="9981" width="16.7142857142857" style="333" customWidth="1"/>
    <col min="9982" max="10221" width="10.7142857142857" style="333"/>
    <col min="10222" max="10226" width="15.7142857142857" style="333" customWidth="1"/>
    <col min="10227" max="10230" width="12.7142857142857" style="333" customWidth="1"/>
    <col min="10231" max="10234" width="15.7142857142857" style="333" customWidth="1"/>
    <col min="10235" max="10235" width="22.8571428571429" style="333" customWidth="1"/>
    <col min="10236" max="10236" width="20.7142857142857" style="333" customWidth="1"/>
    <col min="10237" max="10237" width="16.7142857142857" style="333" customWidth="1"/>
    <col min="10238" max="10477" width="10.7142857142857" style="333"/>
    <col min="10478" max="10482" width="15.7142857142857" style="333" customWidth="1"/>
    <col min="10483" max="10486" width="12.7142857142857" style="333" customWidth="1"/>
    <col min="10487" max="10490" width="15.7142857142857" style="333" customWidth="1"/>
    <col min="10491" max="10491" width="22.8571428571429" style="333" customWidth="1"/>
    <col min="10492" max="10492" width="20.7142857142857" style="333" customWidth="1"/>
    <col min="10493" max="10493" width="16.7142857142857" style="333" customWidth="1"/>
    <col min="10494" max="10733" width="10.7142857142857" style="333"/>
    <col min="10734" max="10738" width="15.7142857142857" style="333" customWidth="1"/>
    <col min="10739" max="10742" width="12.7142857142857" style="333" customWidth="1"/>
    <col min="10743" max="10746" width="15.7142857142857" style="333" customWidth="1"/>
    <col min="10747" max="10747" width="22.8571428571429" style="333" customWidth="1"/>
    <col min="10748" max="10748" width="20.7142857142857" style="333" customWidth="1"/>
    <col min="10749" max="10749" width="16.7142857142857" style="333" customWidth="1"/>
    <col min="10750" max="10989" width="10.7142857142857" style="333"/>
    <col min="10990" max="10994" width="15.7142857142857" style="333" customWidth="1"/>
    <col min="10995" max="10998" width="12.7142857142857" style="333" customWidth="1"/>
    <col min="10999" max="11002" width="15.7142857142857" style="333" customWidth="1"/>
    <col min="11003" max="11003" width="22.8571428571429" style="333" customWidth="1"/>
    <col min="11004" max="11004" width="20.7142857142857" style="333" customWidth="1"/>
    <col min="11005" max="11005" width="16.7142857142857" style="333" customWidth="1"/>
    <col min="11006" max="11245" width="10.7142857142857" style="333"/>
    <col min="11246" max="11250" width="15.7142857142857" style="333" customWidth="1"/>
    <col min="11251" max="11254" width="12.7142857142857" style="333" customWidth="1"/>
    <col min="11255" max="11258" width="15.7142857142857" style="333" customWidth="1"/>
    <col min="11259" max="11259" width="22.8571428571429" style="333" customWidth="1"/>
    <col min="11260" max="11260" width="20.7142857142857" style="333" customWidth="1"/>
    <col min="11261" max="11261" width="16.7142857142857" style="333" customWidth="1"/>
    <col min="11262" max="11501" width="10.7142857142857" style="333"/>
    <col min="11502" max="11506" width="15.7142857142857" style="333" customWidth="1"/>
    <col min="11507" max="11510" width="12.7142857142857" style="333" customWidth="1"/>
    <col min="11511" max="11514" width="15.7142857142857" style="333" customWidth="1"/>
    <col min="11515" max="11515" width="22.8571428571429" style="333" customWidth="1"/>
    <col min="11516" max="11516" width="20.7142857142857" style="333" customWidth="1"/>
    <col min="11517" max="11517" width="16.7142857142857" style="333" customWidth="1"/>
    <col min="11518" max="11757" width="10.7142857142857" style="333"/>
    <col min="11758" max="11762" width="15.7142857142857" style="333" customWidth="1"/>
    <col min="11763" max="11766" width="12.7142857142857" style="333" customWidth="1"/>
    <col min="11767" max="11770" width="15.7142857142857" style="333" customWidth="1"/>
    <col min="11771" max="11771" width="22.8571428571429" style="333" customWidth="1"/>
    <col min="11772" max="11772" width="20.7142857142857" style="333" customWidth="1"/>
    <col min="11773" max="11773" width="16.7142857142857" style="333" customWidth="1"/>
    <col min="11774" max="12013" width="10.7142857142857" style="333"/>
    <col min="12014" max="12018" width="15.7142857142857" style="333" customWidth="1"/>
    <col min="12019" max="12022" width="12.7142857142857" style="333" customWidth="1"/>
    <col min="12023" max="12026" width="15.7142857142857" style="333" customWidth="1"/>
    <col min="12027" max="12027" width="22.8571428571429" style="333" customWidth="1"/>
    <col min="12028" max="12028" width="20.7142857142857" style="333" customWidth="1"/>
    <col min="12029" max="12029" width="16.7142857142857" style="333" customWidth="1"/>
    <col min="12030" max="12269" width="10.7142857142857" style="333"/>
    <col min="12270" max="12274" width="15.7142857142857" style="333" customWidth="1"/>
    <col min="12275" max="12278" width="12.7142857142857" style="333" customWidth="1"/>
    <col min="12279" max="12282" width="15.7142857142857" style="333" customWidth="1"/>
    <col min="12283" max="12283" width="22.8571428571429" style="333" customWidth="1"/>
    <col min="12284" max="12284" width="20.7142857142857" style="333" customWidth="1"/>
    <col min="12285" max="12285" width="16.7142857142857" style="333" customWidth="1"/>
    <col min="12286" max="12525" width="10.7142857142857" style="333"/>
    <col min="12526" max="12530" width="15.7142857142857" style="333" customWidth="1"/>
    <col min="12531" max="12534" width="12.7142857142857" style="333" customWidth="1"/>
    <col min="12535" max="12538" width="15.7142857142857" style="333" customWidth="1"/>
    <col min="12539" max="12539" width="22.8571428571429" style="333" customWidth="1"/>
    <col min="12540" max="12540" width="20.7142857142857" style="333" customWidth="1"/>
    <col min="12541" max="12541" width="16.7142857142857" style="333" customWidth="1"/>
    <col min="12542" max="12781" width="10.7142857142857" style="333"/>
    <col min="12782" max="12786" width="15.7142857142857" style="333" customWidth="1"/>
    <col min="12787" max="12790" width="12.7142857142857" style="333" customWidth="1"/>
    <col min="12791" max="12794" width="15.7142857142857" style="333" customWidth="1"/>
    <col min="12795" max="12795" width="22.8571428571429" style="333" customWidth="1"/>
    <col min="12796" max="12796" width="20.7142857142857" style="333" customWidth="1"/>
    <col min="12797" max="12797" width="16.7142857142857" style="333" customWidth="1"/>
    <col min="12798" max="13037" width="10.7142857142857" style="333"/>
    <col min="13038" max="13042" width="15.7142857142857" style="333" customWidth="1"/>
    <col min="13043" max="13046" width="12.7142857142857" style="333" customWidth="1"/>
    <col min="13047" max="13050" width="15.7142857142857" style="333" customWidth="1"/>
    <col min="13051" max="13051" width="22.8571428571429" style="333" customWidth="1"/>
    <col min="13052" max="13052" width="20.7142857142857" style="333" customWidth="1"/>
    <col min="13053" max="13053" width="16.7142857142857" style="333" customWidth="1"/>
    <col min="13054" max="13293" width="10.7142857142857" style="333"/>
    <col min="13294" max="13298" width="15.7142857142857" style="333" customWidth="1"/>
    <col min="13299" max="13302" width="12.7142857142857" style="333" customWidth="1"/>
    <col min="13303" max="13306" width="15.7142857142857" style="333" customWidth="1"/>
    <col min="13307" max="13307" width="22.8571428571429" style="333" customWidth="1"/>
    <col min="13308" max="13308" width="20.7142857142857" style="333" customWidth="1"/>
    <col min="13309" max="13309" width="16.7142857142857" style="333" customWidth="1"/>
    <col min="13310" max="13549" width="10.7142857142857" style="333"/>
    <col min="13550" max="13554" width="15.7142857142857" style="333" customWidth="1"/>
    <col min="13555" max="13558" width="12.7142857142857" style="333" customWidth="1"/>
    <col min="13559" max="13562" width="15.7142857142857" style="333" customWidth="1"/>
    <col min="13563" max="13563" width="22.8571428571429" style="333" customWidth="1"/>
    <col min="13564" max="13564" width="20.7142857142857" style="333" customWidth="1"/>
    <col min="13565" max="13565" width="16.7142857142857" style="333" customWidth="1"/>
    <col min="13566" max="13805" width="10.7142857142857" style="333"/>
    <col min="13806" max="13810" width="15.7142857142857" style="333" customWidth="1"/>
    <col min="13811" max="13814" width="12.7142857142857" style="333" customWidth="1"/>
    <col min="13815" max="13818" width="15.7142857142857" style="333" customWidth="1"/>
    <col min="13819" max="13819" width="22.8571428571429" style="333" customWidth="1"/>
    <col min="13820" max="13820" width="20.7142857142857" style="333" customWidth="1"/>
    <col min="13821" max="13821" width="16.7142857142857" style="333" customWidth="1"/>
    <col min="13822" max="14061" width="10.7142857142857" style="333"/>
    <col min="14062" max="14066" width="15.7142857142857" style="333" customWidth="1"/>
    <col min="14067" max="14070" width="12.7142857142857" style="333" customWidth="1"/>
    <col min="14071" max="14074" width="15.7142857142857" style="333" customWidth="1"/>
    <col min="14075" max="14075" width="22.8571428571429" style="333" customWidth="1"/>
    <col min="14076" max="14076" width="20.7142857142857" style="333" customWidth="1"/>
    <col min="14077" max="14077" width="16.7142857142857" style="333" customWidth="1"/>
    <col min="14078" max="14317" width="10.7142857142857" style="333"/>
    <col min="14318" max="14322" width="15.7142857142857" style="333" customWidth="1"/>
    <col min="14323" max="14326" width="12.7142857142857" style="333" customWidth="1"/>
    <col min="14327" max="14330" width="15.7142857142857" style="333" customWidth="1"/>
    <col min="14331" max="14331" width="22.8571428571429" style="333" customWidth="1"/>
    <col min="14332" max="14332" width="20.7142857142857" style="333" customWidth="1"/>
    <col min="14333" max="14333" width="16.7142857142857" style="333" customWidth="1"/>
    <col min="14334" max="14573" width="10.7142857142857" style="333"/>
    <col min="14574" max="14578" width="15.7142857142857" style="333" customWidth="1"/>
    <col min="14579" max="14582" width="12.7142857142857" style="333" customWidth="1"/>
    <col min="14583" max="14586" width="15.7142857142857" style="333" customWidth="1"/>
    <col min="14587" max="14587" width="22.8571428571429" style="333" customWidth="1"/>
    <col min="14588" max="14588" width="20.7142857142857" style="333" customWidth="1"/>
    <col min="14589" max="14589" width="16.7142857142857" style="333" customWidth="1"/>
    <col min="14590" max="14829" width="10.7142857142857" style="333"/>
    <col min="14830" max="14834" width="15.7142857142857" style="333" customWidth="1"/>
    <col min="14835" max="14838" width="12.7142857142857" style="333" customWidth="1"/>
    <col min="14839" max="14842" width="15.7142857142857" style="333" customWidth="1"/>
    <col min="14843" max="14843" width="22.8571428571429" style="333" customWidth="1"/>
    <col min="14844" max="14844" width="20.7142857142857" style="333" customWidth="1"/>
    <col min="14845" max="14845" width="16.7142857142857" style="333" customWidth="1"/>
    <col min="14846" max="15085" width="10.7142857142857" style="333"/>
    <col min="15086" max="15090" width="15.7142857142857" style="333" customWidth="1"/>
    <col min="15091" max="15094" width="12.7142857142857" style="333" customWidth="1"/>
    <col min="15095" max="15098" width="15.7142857142857" style="333" customWidth="1"/>
    <col min="15099" max="15099" width="22.8571428571429" style="333" customWidth="1"/>
    <col min="15100" max="15100" width="20.7142857142857" style="333" customWidth="1"/>
    <col min="15101" max="15101" width="16.7142857142857" style="333" customWidth="1"/>
    <col min="15102" max="15341" width="10.7142857142857" style="333"/>
    <col min="15342" max="15346" width="15.7142857142857" style="333" customWidth="1"/>
    <col min="15347" max="15350" width="12.7142857142857" style="333" customWidth="1"/>
    <col min="15351" max="15354" width="15.7142857142857" style="333" customWidth="1"/>
    <col min="15355" max="15355" width="22.8571428571429" style="333" customWidth="1"/>
    <col min="15356" max="15356" width="20.7142857142857" style="333" customWidth="1"/>
    <col min="15357" max="15357" width="16.7142857142857" style="333" customWidth="1"/>
    <col min="15358" max="15597" width="10.7142857142857" style="333"/>
    <col min="15598" max="15602" width="15.7142857142857" style="333" customWidth="1"/>
    <col min="15603" max="15606" width="12.7142857142857" style="333" customWidth="1"/>
    <col min="15607" max="15610" width="15.7142857142857" style="333" customWidth="1"/>
    <col min="15611" max="15611" width="22.8571428571429" style="333" customWidth="1"/>
    <col min="15612" max="15612" width="20.7142857142857" style="333" customWidth="1"/>
    <col min="15613" max="15613" width="16.7142857142857" style="333" customWidth="1"/>
    <col min="15614" max="15853" width="10.7142857142857" style="333"/>
    <col min="15854" max="15858" width="15.7142857142857" style="333" customWidth="1"/>
    <col min="15859" max="15862" width="12.7142857142857" style="333" customWidth="1"/>
    <col min="15863" max="15866" width="15.7142857142857" style="333" customWidth="1"/>
    <col min="15867" max="15867" width="22.8571428571429" style="333" customWidth="1"/>
    <col min="15868" max="15868" width="20.7142857142857" style="333" customWidth="1"/>
    <col min="15869" max="15869" width="16.7142857142857" style="333" customWidth="1"/>
    <col min="15870" max="16109" width="10.7142857142857" style="333"/>
    <col min="16110" max="16114" width="15.7142857142857" style="333" customWidth="1"/>
    <col min="16115" max="16118" width="12.7142857142857" style="333" customWidth="1"/>
    <col min="16119" max="16122" width="15.7142857142857" style="333" customWidth="1"/>
    <col min="16123" max="16123" width="22.8571428571429" style="333" customWidth="1"/>
    <col min="16124" max="16124" width="20.7142857142857" style="333" customWidth="1"/>
    <col min="16125" max="16125" width="16.7142857142857" style="333" customWidth="1"/>
    <col min="16126" max="16384" width="10.7142857142857" style="333"/>
  </cols>
  <sheetData>
    <row r="1" ht="3" customHeight="1">
      <c r="A1" s="333"/>
    </row>
    <row r="2" spans="1:20" ht="15" customHeight="1">
      <c r="A2" s="333"/>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442</v>
      </c>
      <c r="B19" s="173"/>
      <c r="C19" s="173"/>
      <c r="D19" s="173"/>
      <c r="E19" s="173"/>
      <c r="F19" s="173"/>
      <c r="G19" s="173"/>
      <c r="H19" s="173"/>
      <c r="I19" s="173"/>
      <c r="J19" s="173"/>
      <c r="K19" s="173"/>
      <c r="L19" s="173"/>
      <c r="M19" s="173"/>
      <c r="N19" s="173"/>
      <c r="O19" s="173"/>
      <c r="P19" s="173"/>
      <c r="Q19" s="173"/>
      <c r="R19" s="173"/>
      <c r="S19" s="173"/>
      <c r="T19" s="173"/>
    </row>
    <row r="20" spans="1:20" s="334" customFormat="1" ht="21" customHeight="1">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c r="A21" s="336" t="s">
        <v>1</v>
      </c>
      <c r="B21" s="337" t="s">
        <v>443</v>
      </c>
      <c r="C21" s="338"/>
      <c r="D21" s="339" t="s">
        <v>444</v>
      </c>
      <c r="E21" s="337" t="s">
        <v>445</v>
      </c>
      <c r="F21" s="338"/>
      <c r="G21" s="337" t="s">
        <v>446</v>
      </c>
      <c r="H21" s="338"/>
      <c r="I21" s="337" t="s">
        <v>447</v>
      </c>
      <c r="J21" s="338"/>
      <c r="K21" s="339" t="s">
        <v>448</v>
      </c>
      <c r="L21" s="337" t="s">
        <v>449</v>
      </c>
      <c r="M21" s="338"/>
      <c r="N21" s="337" t="s">
        <v>450</v>
      </c>
      <c r="O21" s="338"/>
      <c r="P21" s="339" t="s">
        <v>451</v>
      </c>
      <c r="Q21" s="340" t="s">
        <v>452</v>
      </c>
      <c r="R21" s="341"/>
      <c r="S21" s="340" t="s">
        <v>453</v>
      </c>
      <c r="T21" s="342"/>
    </row>
    <row r="22" spans="1:20" ht="204.75" customHeight="1">
      <c r="A22" s="343"/>
      <c r="B22" s="344"/>
      <c r="C22" s="345"/>
      <c r="D22" s="346"/>
      <c r="E22" s="344"/>
      <c r="F22" s="345"/>
      <c r="G22" s="344"/>
      <c r="H22" s="345"/>
      <c r="I22" s="344"/>
      <c r="J22" s="345"/>
      <c r="K22" s="347"/>
      <c r="L22" s="344"/>
      <c r="M22" s="345"/>
      <c r="N22" s="344"/>
      <c r="O22" s="345"/>
      <c r="P22" s="347"/>
      <c r="Q22" s="348" t="s">
        <v>454</v>
      </c>
      <c r="R22" s="348" t="s">
        <v>455</v>
      </c>
      <c r="S22" s="348" t="s">
        <v>456</v>
      </c>
      <c r="T22" s="348" t="s">
        <v>457</v>
      </c>
    </row>
    <row r="23" spans="1:20" ht="51.75" customHeight="1">
      <c r="A23" s="349"/>
      <c r="B23" s="350" t="s">
        <v>458</v>
      </c>
      <c r="C23" s="350" t="s">
        <v>459</v>
      </c>
      <c r="D23" s="347"/>
      <c r="E23" s="350" t="s">
        <v>458</v>
      </c>
      <c r="F23" s="350" t="s">
        <v>459</v>
      </c>
      <c r="G23" s="350" t="s">
        <v>458</v>
      </c>
      <c r="H23" s="350" t="s">
        <v>459</v>
      </c>
      <c r="I23" s="350" t="s">
        <v>458</v>
      </c>
      <c r="J23" s="350" t="s">
        <v>459</v>
      </c>
      <c r="K23" s="350" t="s">
        <v>458</v>
      </c>
      <c r="L23" s="350" t="s">
        <v>458</v>
      </c>
      <c r="M23" s="350" t="s">
        <v>459</v>
      </c>
      <c r="N23" s="350" t="s">
        <v>458</v>
      </c>
      <c r="O23" s="350" t="s">
        <v>459</v>
      </c>
      <c r="P23" s="347" t="s">
        <v>458</v>
      </c>
      <c r="Q23" s="348" t="s">
        <v>458</v>
      </c>
      <c r="R23" s="348" t="s">
        <v>458</v>
      </c>
      <c r="S23" s="348" t="s">
        <v>458</v>
      </c>
      <c r="T23" s="348" t="s">
        <v>458</v>
      </c>
    </row>
    <row r="24" spans="1:20" ht="15.75">
      <c r="A24" s="351">
        <v>1</v>
      </c>
      <c r="B24" s="351">
        <v>2</v>
      </c>
      <c r="C24" s="351">
        <v>3</v>
      </c>
      <c r="D24" s="351">
        <v>4</v>
      </c>
      <c r="E24" s="351">
        <v>5</v>
      </c>
      <c r="F24" s="351">
        <v>6</v>
      </c>
      <c r="G24" s="351">
        <v>7</v>
      </c>
      <c r="H24" s="351">
        <v>8</v>
      </c>
      <c r="I24" s="351">
        <v>9</v>
      </c>
      <c r="J24" s="351">
        <v>10</v>
      </c>
      <c r="K24" s="351">
        <v>11</v>
      </c>
      <c r="L24" s="351">
        <v>12</v>
      </c>
      <c r="M24" s="351">
        <v>13</v>
      </c>
      <c r="N24" s="351">
        <v>14</v>
      </c>
      <c r="O24" s="351">
        <v>15</v>
      </c>
      <c r="P24" s="351">
        <v>16</v>
      </c>
      <c r="Q24" s="351">
        <v>17</v>
      </c>
      <c r="R24" s="351">
        <v>18</v>
      </c>
      <c r="S24" s="351">
        <v>19</v>
      </c>
      <c r="T24" s="351">
        <v>20</v>
      </c>
    </row>
    <row r="25" spans="1:21" s="334" customFormat="1" ht="15.75">
      <c r="A25" s="352">
        <v>1</v>
      </c>
      <c r="B25" s="352" t="s">
        <v>460</v>
      </c>
      <c r="C25" s="352" t="s">
        <v>460</v>
      </c>
      <c r="D25" s="353" t="s">
        <v>461</v>
      </c>
      <c r="E25" s="352" t="s">
        <v>462</v>
      </c>
      <c r="F25" s="352" t="s">
        <v>463</v>
      </c>
      <c r="G25" s="352" t="s">
        <v>464</v>
      </c>
      <c r="H25" s="352" t="s">
        <v>464</v>
      </c>
      <c r="I25" s="352">
        <v>1937</v>
      </c>
      <c r="J25" s="352"/>
      <c r="K25" s="352">
        <v>1937</v>
      </c>
      <c r="L25" s="352" t="s">
        <v>54</v>
      </c>
      <c r="M25" s="352">
        <v>6</v>
      </c>
      <c r="N25" s="352">
        <v>0.10000000000000001</v>
      </c>
      <c r="O25" s="352">
        <v>0.63</v>
      </c>
      <c r="P25" s="352">
        <v>2019</v>
      </c>
      <c r="Q25" s="352" t="s">
        <v>183</v>
      </c>
      <c r="R25" s="352" t="s">
        <v>183</v>
      </c>
      <c r="S25" s="353" t="s">
        <v>465</v>
      </c>
      <c r="T25" s="353" t="s">
        <v>466</v>
      </c>
      <c r="U25" s="354"/>
    </row>
    <row r="26" spans="1:21" ht="15.75">
      <c r="A26" s="352">
        <v>2</v>
      </c>
      <c r="B26" s="352" t="s">
        <v>460</v>
      </c>
      <c r="C26" s="352" t="s">
        <v>460</v>
      </c>
      <c r="D26" s="353" t="s">
        <v>461</v>
      </c>
      <c r="E26" s="352" t="s">
        <v>462</v>
      </c>
      <c r="F26" s="352" t="s">
        <v>463</v>
      </c>
      <c r="G26" s="352" t="s">
        <v>467</v>
      </c>
      <c r="H26" s="352" t="s">
        <v>467</v>
      </c>
      <c r="I26" s="352">
        <v>1937</v>
      </c>
      <c r="J26" s="352"/>
      <c r="K26" s="352" t="s">
        <v>468</v>
      </c>
      <c r="L26" s="352" t="s">
        <v>54</v>
      </c>
      <c r="M26" s="352">
        <v>6</v>
      </c>
      <c r="N26" s="352">
        <v>0.18</v>
      </c>
      <c r="O26" s="352">
        <v>0.63</v>
      </c>
      <c r="P26" s="352">
        <v>2019</v>
      </c>
      <c r="Q26" s="352" t="s">
        <v>183</v>
      </c>
      <c r="R26" s="352" t="s">
        <v>183</v>
      </c>
      <c r="S26" s="353" t="s">
        <v>465</v>
      </c>
      <c r="T26" s="353" t="s">
        <v>466</v>
      </c>
      <c r="U26" s="354"/>
    </row>
    <row r="27" spans="1:21" ht="15.75">
      <c r="A27" s="352">
        <v>3</v>
      </c>
      <c r="B27" s="352" t="s">
        <v>460</v>
      </c>
      <c r="C27" s="352" t="s">
        <v>460</v>
      </c>
      <c r="D27" s="353" t="s">
        <v>469</v>
      </c>
      <c r="E27" s="352" t="s">
        <v>470</v>
      </c>
      <c r="F27" s="352" t="s">
        <v>471</v>
      </c>
      <c r="G27" s="352" t="s">
        <v>464</v>
      </c>
      <c r="H27" s="352" t="s">
        <v>464</v>
      </c>
      <c r="I27" s="352" t="s">
        <v>468</v>
      </c>
      <c r="J27" s="352"/>
      <c r="K27" s="352" t="s">
        <v>468</v>
      </c>
      <c r="L27" s="352">
        <v>6</v>
      </c>
      <c r="M27" s="352">
        <v>6</v>
      </c>
      <c r="N27" s="352" t="s">
        <v>183</v>
      </c>
      <c r="O27" s="352" t="s">
        <v>183</v>
      </c>
      <c r="P27" s="352">
        <v>2019</v>
      </c>
      <c r="Q27" s="352" t="s">
        <v>183</v>
      </c>
      <c r="R27" s="352" t="s">
        <v>183</v>
      </c>
      <c r="S27" s="353" t="s">
        <v>465</v>
      </c>
      <c r="T27" s="353" t="s">
        <v>466</v>
      </c>
      <c r="U27" s="354"/>
    </row>
    <row r="28" spans="1:21" ht="15.75">
      <c r="A28" s="352">
        <v>4</v>
      </c>
      <c r="B28" s="352" t="s">
        <v>460</v>
      </c>
      <c r="C28" s="352" t="s">
        <v>460</v>
      </c>
      <c r="D28" s="353" t="s">
        <v>469</v>
      </c>
      <c r="E28" s="352" t="s">
        <v>470</v>
      </c>
      <c r="F28" s="352" t="s">
        <v>471</v>
      </c>
      <c r="G28" s="352" t="s">
        <v>467</v>
      </c>
      <c r="H28" s="352" t="s">
        <v>467</v>
      </c>
      <c r="I28" s="352" t="s">
        <v>468</v>
      </c>
      <c r="J28" s="352"/>
      <c r="K28" s="352" t="s">
        <v>468</v>
      </c>
      <c r="L28" s="352">
        <v>6</v>
      </c>
      <c r="M28" s="352">
        <v>6</v>
      </c>
      <c r="N28" s="352" t="s">
        <v>183</v>
      </c>
      <c r="O28" s="352" t="s">
        <v>183</v>
      </c>
      <c r="P28" s="352">
        <v>2019</v>
      </c>
      <c r="Q28" s="352" t="s">
        <v>183</v>
      </c>
      <c r="R28" s="352" t="s">
        <v>183</v>
      </c>
      <c r="S28" s="353" t="s">
        <v>465</v>
      </c>
      <c r="T28" s="353" t="s">
        <v>466</v>
      </c>
      <c r="U28" s="354"/>
    </row>
    <row r="29" spans="1:21" ht="15.75">
      <c r="A29" s="352">
        <v>5</v>
      </c>
      <c r="B29" s="352" t="s">
        <v>460</v>
      </c>
      <c r="C29" s="352" t="s">
        <v>460</v>
      </c>
      <c r="D29" s="353" t="s">
        <v>469</v>
      </c>
      <c r="E29" s="352" t="s">
        <v>470</v>
      </c>
      <c r="F29" s="352" t="s">
        <v>472</v>
      </c>
      <c r="G29" s="352" t="s">
        <v>473</v>
      </c>
      <c r="H29" s="352" t="s">
        <v>473</v>
      </c>
      <c r="I29" s="352" t="s">
        <v>468</v>
      </c>
      <c r="J29" s="352"/>
      <c r="K29" s="352" t="s">
        <v>468</v>
      </c>
      <c r="L29" s="352">
        <v>6</v>
      </c>
      <c r="M29" s="352">
        <v>6</v>
      </c>
      <c r="N29" s="352" t="s">
        <v>183</v>
      </c>
      <c r="O29" s="352" t="s">
        <v>183</v>
      </c>
      <c r="P29" s="352">
        <v>2019</v>
      </c>
      <c r="Q29" s="352" t="s">
        <v>183</v>
      </c>
      <c r="R29" s="352" t="s">
        <v>183</v>
      </c>
      <c r="S29" s="353" t="s">
        <v>465</v>
      </c>
      <c r="T29" s="353" t="s">
        <v>466</v>
      </c>
      <c r="U29" s="354"/>
    </row>
    <row r="30" spans="1:21" ht="15.75">
      <c r="A30" s="352">
        <v>6</v>
      </c>
      <c r="B30" s="352" t="s">
        <v>460</v>
      </c>
      <c r="C30" s="352" t="s">
        <v>460</v>
      </c>
      <c r="D30" s="353" t="s">
        <v>469</v>
      </c>
      <c r="E30" s="352" t="s">
        <v>470</v>
      </c>
      <c r="F30" s="352" t="s">
        <v>472</v>
      </c>
      <c r="G30" s="352" t="s">
        <v>473</v>
      </c>
      <c r="H30" s="352" t="s">
        <v>473</v>
      </c>
      <c r="I30" s="352" t="s">
        <v>468</v>
      </c>
      <c r="J30" s="352"/>
      <c r="K30" s="352" t="s">
        <v>468</v>
      </c>
      <c r="L30" s="352">
        <v>6</v>
      </c>
      <c r="M30" s="352">
        <v>6</v>
      </c>
      <c r="N30" s="352" t="s">
        <v>183</v>
      </c>
      <c r="O30" s="352" t="s">
        <v>183</v>
      </c>
      <c r="P30" s="352">
        <v>2019</v>
      </c>
      <c r="Q30" s="352" t="s">
        <v>183</v>
      </c>
      <c r="R30" s="352" t="s">
        <v>183</v>
      </c>
      <c r="S30" s="353" t="s">
        <v>465</v>
      </c>
      <c r="T30" s="353" t="s">
        <v>466</v>
      </c>
      <c r="U30" s="354"/>
    </row>
    <row r="31" spans="1:21" ht="15.75">
      <c r="A31" s="352">
        <v>7</v>
      </c>
      <c r="B31" s="352" t="s">
        <v>460</v>
      </c>
      <c r="C31" s="352" t="s">
        <v>460</v>
      </c>
      <c r="D31" s="353" t="s">
        <v>474</v>
      </c>
      <c r="E31" s="352" t="s">
        <v>475</v>
      </c>
      <c r="F31" s="352" t="s">
        <v>476</v>
      </c>
      <c r="G31" s="352" t="s">
        <v>473</v>
      </c>
      <c r="H31" s="352" t="s">
        <v>473</v>
      </c>
      <c r="I31" s="352" t="s">
        <v>468</v>
      </c>
      <c r="J31" s="352"/>
      <c r="K31" s="352" t="s">
        <v>468</v>
      </c>
      <c r="L31" s="352" t="s">
        <v>477</v>
      </c>
      <c r="M31" s="352">
        <v>0.40</v>
      </c>
      <c r="N31" s="352" t="s">
        <v>183</v>
      </c>
      <c r="O31" s="352" t="s">
        <v>183</v>
      </c>
      <c r="P31" s="352">
        <v>2019</v>
      </c>
      <c r="Q31" s="352" t="s">
        <v>183</v>
      </c>
      <c r="R31" s="352" t="s">
        <v>183</v>
      </c>
      <c r="S31" s="353" t="s">
        <v>465</v>
      </c>
      <c r="T31" s="353" t="s">
        <v>466</v>
      </c>
      <c r="U31" s="354"/>
    </row>
    <row r="32" spans="1:21" ht="15.75">
      <c r="A32" s="352">
        <v>8</v>
      </c>
      <c r="B32" s="352" t="s">
        <v>460</v>
      </c>
      <c r="C32" s="352" t="s">
        <v>460</v>
      </c>
      <c r="D32" s="353" t="s">
        <v>474</v>
      </c>
      <c r="E32" s="352" t="s">
        <v>475</v>
      </c>
      <c r="F32" s="352" t="s">
        <v>476</v>
      </c>
      <c r="G32" s="352" t="s">
        <v>473</v>
      </c>
      <c r="H32" s="352" t="s">
        <v>473</v>
      </c>
      <c r="I32" s="352" t="s">
        <v>468</v>
      </c>
      <c r="J32" s="352"/>
      <c r="K32" s="352" t="s">
        <v>468</v>
      </c>
      <c r="L32" s="352" t="s">
        <v>477</v>
      </c>
      <c r="M32" s="352">
        <v>0.40</v>
      </c>
      <c r="N32" s="352" t="s">
        <v>183</v>
      </c>
      <c r="O32" s="352" t="s">
        <v>183</v>
      </c>
      <c r="P32" s="352">
        <v>2019</v>
      </c>
      <c r="Q32" s="352" t="s">
        <v>183</v>
      </c>
      <c r="R32" s="352" t="s">
        <v>183</v>
      </c>
      <c r="S32" s="353" t="s">
        <v>465</v>
      </c>
      <c r="T32" s="353" t="s">
        <v>466</v>
      </c>
      <c r="U32" s="35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3"/>
    <col min="4" max="4" width="11.5714285714286" style="333" customWidth="1"/>
    <col min="5" max="5" width="11.8571428571429" style="333" customWidth="1"/>
    <col min="6" max="6" width="8.71428571428571" style="333" customWidth="1"/>
    <col min="7" max="7" width="10.2857142857143" style="333" customWidth="1"/>
    <col min="8" max="8" width="8.71428571428571" style="333" customWidth="1"/>
    <col min="9" max="9" width="8.28571428571429" style="333" customWidth="1"/>
    <col min="10" max="10" width="20.1428571428571" style="333" customWidth="1"/>
    <col min="11" max="11" width="11.1428571428571" style="333" customWidth="1"/>
    <col min="12" max="12" width="8.85714285714286" style="333" customWidth="1"/>
    <col min="13" max="13" width="8.71428571428571" style="333" customWidth="1"/>
    <col min="14" max="14" width="13.7142857142857" style="333" customWidth="1"/>
    <col min="15" max="16" width="8.71428571428571" style="333" customWidth="1"/>
    <col min="17" max="17" width="11.8571428571429" style="333" customWidth="1"/>
    <col min="18" max="18" width="12" style="333" customWidth="1"/>
    <col min="19" max="19" width="18.2857142857143" style="333" customWidth="1"/>
    <col min="20" max="20" width="22.4285714285714" style="333" customWidth="1"/>
    <col min="21" max="21" width="30.7142857142857" style="333" customWidth="1"/>
    <col min="22" max="23" width="8.71428571428571" style="333" customWidth="1"/>
    <col min="24" max="24" width="24.5714285714286" style="333" customWidth="1"/>
    <col min="25" max="25" width="15.2857142857143" style="333" customWidth="1"/>
    <col min="26" max="26" width="18.5714285714286" style="333" customWidth="1"/>
    <col min="27" max="27" width="19.1428571428571" style="333" customWidth="1"/>
    <col min="28" max="240" width="10.7142857142857" style="333"/>
    <col min="241" max="242" width="15.7142857142857" style="333" customWidth="1"/>
    <col min="243" max="245" width="14.7142857142857" style="333" customWidth="1"/>
    <col min="246" max="249" width="13.7142857142857" style="333" customWidth="1"/>
    <col min="250" max="253" width="15.7142857142857" style="333" customWidth="1"/>
    <col min="254" max="254" width="22.8571428571429" style="333" customWidth="1"/>
    <col min="255" max="255" width="20.7142857142857" style="333" customWidth="1"/>
    <col min="256" max="256" width="17.7142857142857" style="333" customWidth="1"/>
    <col min="257" max="265" width="14.7142857142857" style="333" customWidth="1"/>
    <col min="266" max="496" width="10.7142857142857" style="333"/>
    <col min="497" max="498" width="15.7142857142857" style="333" customWidth="1"/>
    <col min="499" max="501" width="14.7142857142857" style="333" customWidth="1"/>
    <col min="502" max="505" width="13.7142857142857" style="333" customWidth="1"/>
    <col min="506" max="509" width="15.7142857142857" style="333" customWidth="1"/>
    <col min="510" max="510" width="22.8571428571429" style="333" customWidth="1"/>
    <col min="511" max="511" width="20.7142857142857" style="333" customWidth="1"/>
    <col min="512" max="512" width="17.7142857142857" style="333" customWidth="1"/>
    <col min="513" max="521" width="14.7142857142857" style="333" customWidth="1"/>
    <col min="522" max="752" width="10.7142857142857" style="333"/>
    <col min="753" max="754" width="15.7142857142857" style="333" customWidth="1"/>
    <col min="755" max="757" width="14.7142857142857" style="333" customWidth="1"/>
    <col min="758" max="761" width="13.7142857142857" style="333" customWidth="1"/>
    <col min="762" max="765" width="15.7142857142857" style="333" customWidth="1"/>
    <col min="766" max="766" width="22.8571428571429" style="333" customWidth="1"/>
    <col min="767" max="767" width="20.7142857142857" style="333" customWidth="1"/>
    <col min="768" max="768" width="17.7142857142857" style="333" customWidth="1"/>
    <col min="769" max="777" width="14.7142857142857" style="333" customWidth="1"/>
    <col min="778" max="1008" width="10.7142857142857" style="333"/>
    <col min="1009" max="1010" width="15.7142857142857" style="333" customWidth="1"/>
    <col min="1011" max="1013" width="14.7142857142857" style="333" customWidth="1"/>
    <col min="1014" max="1017" width="13.7142857142857" style="333" customWidth="1"/>
    <col min="1018" max="1021" width="15.7142857142857" style="333" customWidth="1"/>
    <col min="1022" max="1022" width="22.8571428571429" style="333" customWidth="1"/>
    <col min="1023" max="1023" width="20.7142857142857" style="333" customWidth="1"/>
    <col min="1024" max="1024" width="17.7142857142857" style="333" customWidth="1"/>
    <col min="1025" max="1033" width="14.7142857142857" style="333" customWidth="1"/>
    <col min="1034" max="1264" width="10.7142857142857" style="333"/>
    <col min="1265" max="1266" width="15.7142857142857" style="333" customWidth="1"/>
    <col min="1267" max="1269" width="14.7142857142857" style="333" customWidth="1"/>
    <col min="1270" max="1273" width="13.7142857142857" style="333" customWidth="1"/>
    <col min="1274" max="1277" width="15.7142857142857" style="333" customWidth="1"/>
    <col min="1278" max="1278" width="22.8571428571429" style="333" customWidth="1"/>
    <col min="1279" max="1279" width="20.7142857142857" style="333" customWidth="1"/>
    <col min="1280" max="1280" width="17.7142857142857" style="333" customWidth="1"/>
    <col min="1281" max="1289" width="14.7142857142857" style="333" customWidth="1"/>
    <col min="1290" max="1520" width="10.7142857142857" style="333"/>
    <col min="1521" max="1522" width="15.7142857142857" style="333" customWidth="1"/>
    <col min="1523" max="1525" width="14.7142857142857" style="333" customWidth="1"/>
    <col min="1526" max="1529" width="13.7142857142857" style="333" customWidth="1"/>
    <col min="1530" max="1533" width="15.7142857142857" style="333" customWidth="1"/>
    <col min="1534" max="1534" width="22.8571428571429" style="333" customWidth="1"/>
    <col min="1535" max="1535" width="20.7142857142857" style="333" customWidth="1"/>
    <col min="1536" max="1536" width="17.7142857142857" style="333" customWidth="1"/>
    <col min="1537" max="1545" width="14.7142857142857" style="333" customWidth="1"/>
    <col min="1546" max="1776" width="10.7142857142857" style="333"/>
    <col min="1777" max="1778" width="15.7142857142857" style="333" customWidth="1"/>
    <col min="1779" max="1781" width="14.7142857142857" style="333" customWidth="1"/>
    <col min="1782" max="1785" width="13.7142857142857" style="333" customWidth="1"/>
    <col min="1786" max="1789" width="15.7142857142857" style="333" customWidth="1"/>
    <col min="1790" max="1790" width="22.8571428571429" style="333" customWidth="1"/>
    <col min="1791" max="1791" width="20.7142857142857" style="333" customWidth="1"/>
    <col min="1792" max="1792" width="17.7142857142857" style="333" customWidth="1"/>
    <col min="1793" max="1801" width="14.7142857142857" style="333" customWidth="1"/>
    <col min="1802" max="2032" width="10.7142857142857" style="333"/>
    <col min="2033" max="2034" width="15.7142857142857" style="333" customWidth="1"/>
    <col min="2035" max="2037" width="14.7142857142857" style="333" customWidth="1"/>
    <col min="2038" max="2041" width="13.7142857142857" style="333" customWidth="1"/>
    <col min="2042" max="2045" width="15.7142857142857" style="333" customWidth="1"/>
    <col min="2046" max="2046" width="22.8571428571429" style="333" customWidth="1"/>
    <col min="2047" max="2047" width="20.7142857142857" style="333" customWidth="1"/>
    <col min="2048" max="2048" width="17.7142857142857" style="333" customWidth="1"/>
    <col min="2049" max="2057" width="14.7142857142857" style="333" customWidth="1"/>
    <col min="2058" max="2288" width="10.7142857142857" style="333"/>
    <col min="2289" max="2290" width="15.7142857142857" style="333" customWidth="1"/>
    <col min="2291" max="2293" width="14.7142857142857" style="333" customWidth="1"/>
    <col min="2294" max="2297" width="13.7142857142857" style="333" customWidth="1"/>
    <col min="2298" max="2301" width="15.7142857142857" style="333" customWidth="1"/>
    <col min="2302" max="2302" width="22.8571428571429" style="333" customWidth="1"/>
    <col min="2303" max="2303" width="20.7142857142857" style="333" customWidth="1"/>
    <col min="2304" max="2304" width="17.7142857142857" style="333" customWidth="1"/>
    <col min="2305" max="2313" width="14.7142857142857" style="333" customWidth="1"/>
    <col min="2314" max="2544" width="10.7142857142857" style="333"/>
    <col min="2545" max="2546" width="15.7142857142857" style="333" customWidth="1"/>
    <col min="2547" max="2549" width="14.7142857142857" style="333" customWidth="1"/>
    <col min="2550" max="2553" width="13.7142857142857" style="333" customWidth="1"/>
    <col min="2554" max="2557" width="15.7142857142857" style="333" customWidth="1"/>
    <col min="2558" max="2558" width="22.8571428571429" style="333" customWidth="1"/>
    <col min="2559" max="2559" width="20.7142857142857" style="333" customWidth="1"/>
    <col min="2560" max="2560" width="17.7142857142857" style="333" customWidth="1"/>
    <col min="2561" max="2569" width="14.7142857142857" style="333" customWidth="1"/>
    <col min="2570" max="2800" width="10.7142857142857" style="333"/>
    <col min="2801" max="2802" width="15.7142857142857" style="333" customWidth="1"/>
    <col min="2803" max="2805" width="14.7142857142857" style="333" customWidth="1"/>
    <col min="2806" max="2809" width="13.7142857142857" style="333" customWidth="1"/>
    <col min="2810" max="2813" width="15.7142857142857" style="333" customWidth="1"/>
    <col min="2814" max="2814" width="22.8571428571429" style="333" customWidth="1"/>
    <col min="2815" max="2815" width="20.7142857142857" style="333" customWidth="1"/>
    <col min="2816" max="2816" width="17.7142857142857" style="333" customWidth="1"/>
    <col min="2817" max="2825" width="14.7142857142857" style="333" customWidth="1"/>
    <col min="2826" max="3056" width="10.7142857142857" style="333"/>
    <col min="3057" max="3058" width="15.7142857142857" style="333" customWidth="1"/>
    <col min="3059" max="3061" width="14.7142857142857" style="333" customWidth="1"/>
    <col min="3062" max="3065" width="13.7142857142857" style="333" customWidth="1"/>
    <col min="3066" max="3069" width="15.7142857142857" style="333" customWidth="1"/>
    <col min="3070" max="3070" width="22.8571428571429" style="333" customWidth="1"/>
    <col min="3071" max="3071" width="20.7142857142857" style="333" customWidth="1"/>
    <col min="3072" max="3072" width="17.7142857142857" style="333" customWidth="1"/>
    <col min="3073" max="3081" width="14.7142857142857" style="333" customWidth="1"/>
    <col min="3082" max="3312" width="10.7142857142857" style="333"/>
    <col min="3313" max="3314" width="15.7142857142857" style="333" customWidth="1"/>
    <col min="3315" max="3317" width="14.7142857142857" style="333" customWidth="1"/>
    <col min="3318" max="3321" width="13.7142857142857" style="333" customWidth="1"/>
    <col min="3322" max="3325" width="15.7142857142857" style="333" customWidth="1"/>
    <col min="3326" max="3326" width="22.8571428571429" style="333" customWidth="1"/>
    <col min="3327" max="3327" width="20.7142857142857" style="333" customWidth="1"/>
    <col min="3328" max="3328" width="17.7142857142857" style="333" customWidth="1"/>
    <col min="3329" max="3337" width="14.7142857142857" style="333" customWidth="1"/>
    <col min="3338" max="3568" width="10.7142857142857" style="333"/>
    <col min="3569" max="3570" width="15.7142857142857" style="333" customWidth="1"/>
    <col min="3571" max="3573" width="14.7142857142857" style="333" customWidth="1"/>
    <col min="3574" max="3577" width="13.7142857142857" style="333" customWidth="1"/>
    <col min="3578" max="3581" width="15.7142857142857" style="333" customWidth="1"/>
    <col min="3582" max="3582" width="22.8571428571429" style="333" customWidth="1"/>
    <col min="3583" max="3583" width="20.7142857142857" style="333" customWidth="1"/>
    <col min="3584" max="3584" width="17.7142857142857" style="333" customWidth="1"/>
    <col min="3585" max="3593" width="14.7142857142857" style="333" customWidth="1"/>
    <col min="3594" max="3824" width="10.7142857142857" style="333"/>
    <col min="3825" max="3826" width="15.7142857142857" style="333" customWidth="1"/>
    <col min="3827" max="3829" width="14.7142857142857" style="333" customWidth="1"/>
    <col min="3830" max="3833" width="13.7142857142857" style="333" customWidth="1"/>
    <col min="3834" max="3837" width="15.7142857142857" style="333" customWidth="1"/>
    <col min="3838" max="3838" width="22.8571428571429" style="333" customWidth="1"/>
    <col min="3839" max="3839" width="20.7142857142857" style="333" customWidth="1"/>
    <col min="3840" max="3840" width="17.7142857142857" style="333" customWidth="1"/>
    <col min="3841" max="3849" width="14.7142857142857" style="333" customWidth="1"/>
    <col min="3850" max="4080" width="10.7142857142857" style="333"/>
    <col min="4081" max="4082" width="15.7142857142857" style="333" customWidth="1"/>
    <col min="4083" max="4085" width="14.7142857142857" style="333" customWidth="1"/>
    <col min="4086" max="4089" width="13.7142857142857" style="333" customWidth="1"/>
    <col min="4090" max="4093" width="15.7142857142857" style="333" customWidth="1"/>
    <col min="4094" max="4094" width="22.8571428571429" style="333" customWidth="1"/>
    <col min="4095" max="4095" width="20.7142857142857" style="333" customWidth="1"/>
    <col min="4096" max="4096" width="17.7142857142857" style="333" customWidth="1"/>
    <col min="4097" max="4105" width="14.7142857142857" style="333" customWidth="1"/>
    <col min="4106" max="4336" width="10.7142857142857" style="333"/>
    <col min="4337" max="4338" width="15.7142857142857" style="333" customWidth="1"/>
    <col min="4339" max="4341" width="14.7142857142857" style="333" customWidth="1"/>
    <col min="4342" max="4345" width="13.7142857142857" style="333" customWidth="1"/>
    <col min="4346" max="4349" width="15.7142857142857" style="333" customWidth="1"/>
    <col min="4350" max="4350" width="22.8571428571429" style="333" customWidth="1"/>
    <col min="4351" max="4351" width="20.7142857142857" style="333" customWidth="1"/>
    <col min="4352" max="4352" width="17.7142857142857" style="333" customWidth="1"/>
    <col min="4353" max="4361" width="14.7142857142857" style="333" customWidth="1"/>
    <col min="4362" max="4592" width="10.7142857142857" style="333"/>
    <col min="4593" max="4594" width="15.7142857142857" style="333" customWidth="1"/>
    <col min="4595" max="4597" width="14.7142857142857" style="333" customWidth="1"/>
    <col min="4598" max="4601" width="13.7142857142857" style="333" customWidth="1"/>
    <col min="4602" max="4605" width="15.7142857142857" style="333" customWidth="1"/>
    <col min="4606" max="4606" width="22.8571428571429" style="333" customWidth="1"/>
    <col min="4607" max="4607" width="20.7142857142857" style="333" customWidth="1"/>
    <col min="4608" max="4608" width="17.7142857142857" style="333" customWidth="1"/>
    <col min="4609" max="4617" width="14.7142857142857" style="333" customWidth="1"/>
    <col min="4618" max="4848" width="10.7142857142857" style="333"/>
    <col min="4849" max="4850" width="15.7142857142857" style="333" customWidth="1"/>
    <col min="4851" max="4853" width="14.7142857142857" style="333" customWidth="1"/>
    <col min="4854" max="4857" width="13.7142857142857" style="333" customWidth="1"/>
    <col min="4858" max="4861" width="15.7142857142857" style="333" customWidth="1"/>
    <col min="4862" max="4862" width="22.8571428571429" style="333" customWidth="1"/>
    <col min="4863" max="4863" width="20.7142857142857" style="333" customWidth="1"/>
    <col min="4864" max="4864" width="17.7142857142857" style="333" customWidth="1"/>
    <col min="4865" max="4873" width="14.7142857142857" style="333" customWidth="1"/>
    <col min="4874" max="5104" width="10.7142857142857" style="333"/>
    <col min="5105" max="5106" width="15.7142857142857" style="333" customWidth="1"/>
    <col min="5107" max="5109" width="14.7142857142857" style="333" customWidth="1"/>
    <col min="5110" max="5113" width="13.7142857142857" style="333" customWidth="1"/>
    <col min="5114" max="5117" width="15.7142857142857" style="333" customWidth="1"/>
    <col min="5118" max="5118" width="22.8571428571429" style="333" customWidth="1"/>
    <col min="5119" max="5119" width="20.7142857142857" style="333" customWidth="1"/>
    <col min="5120" max="5120" width="17.7142857142857" style="333" customWidth="1"/>
    <col min="5121" max="5129" width="14.7142857142857" style="333" customWidth="1"/>
    <col min="5130" max="5360" width="10.7142857142857" style="333"/>
    <col min="5361" max="5362" width="15.7142857142857" style="333" customWidth="1"/>
    <col min="5363" max="5365" width="14.7142857142857" style="333" customWidth="1"/>
    <col min="5366" max="5369" width="13.7142857142857" style="333" customWidth="1"/>
    <col min="5370" max="5373" width="15.7142857142857" style="333" customWidth="1"/>
    <col min="5374" max="5374" width="22.8571428571429" style="333" customWidth="1"/>
    <col min="5375" max="5375" width="20.7142857142857" style="333" customWidth="1"/>
    <col min="5376" max="5376" width="17.7142857142857" style="333" customWidth="1"/>
    <col min="5377" max="5385" width="14.7142857142857" style="333" customWidth="1"/>
    <col min="5386" max="5616" width="10.7142857142857" style="333"/>
    <col min="5617" max="5618" width="15.7142857142857" style="333" customWidth="1"/>
    <col min="5619" max="5621" width="14.7142857142857" style="333" customWidth="1"/>
    <col min="5622" max="5625" width="13.7142857142857" style="333" customWidth="1"/>
    <col min="5626" max="5629" width="15.7142857142857" style="333" customWidth="1"/>
    <col min="5630" max="5630" width="22.8571428571429" style="333" customWidth="1"/>
    <col min="5631" max="5631" width="20.7142857142857" style="333" customWidth="1"/>
    <col min="5632" max="5632" width="17.7142857142857" style="333" customWidth="1"/>
    <col min="5633" max="5641" width="14.7142857142857" style="333" customWidth="1"/>
    <col min="5642" max="5872" width="10.7142857142857" style="333"/>
    <col min="5873" max="5874" width="15.7142857142857" style="333" customWidth="1"/>
    <col min="5875" max="5877" width="14.7142857142857" style="333" customWidth="1"/>
    <col min="5878" max="5881" width="13.7142857142857" style="333" customWidth="1"/>
    <col min="5882" max="5885" width="15.7142857142857" style="333" customWidth="1"/>
    <col min="5886" max="5886" width="22.8571428571429" style="333" customWidth="1"/>
    <col min="5887" max="5887" width="20.7142857142857" style="333" customWidth="1"/>
    <col min="5888" max="5888" width="17.7142857142857" style="333" customWidth="1"/>
    <col min="5889" max="5897" width="14.7142857142857" style="333" customWidth="1"/>
    <col min="5898" max="6128" width="10.7142857142857" style="333"/>
    <col min="6129" max="6130" width="15.7142857142857" style="333" customWidth="1"/>
    <col min="6131" max="6133" width="14.7142857142857" style="333" customWidth="1"/>
    <col min="6134" max="6137" width="13.7142857142857" style="333" customWidth="1"/>
    <col min="6138" max="6141" width="15.7142857142857" style="333" customWidth="1"/>
    <col min="6142" max="6142" width="22.8571428571429" style="333" customWidth="1"/>
    <col min="6143" max="6143" width="20.7142857142857" style="333" customWidth="1"/>
    <col min="6144" max="6144" width="17.7142857142857" style="333" customWidth="1"/>
    <col min="6145" max="6153" width="14.7142857142857" style="333" customWidth="1"/>
    <col min="6154" max="6384" width="10.7142857142857" style="333"/>
    <col min="6385" max="6386" width="15.7142857142857" style="333" customWidth="1"/>
    <col min="6387" max="6389" width="14.7142857142857" style="333" customWidth="1"/>
    <col min="6390" max="6393" width="13.7142857142857" style="333" customWidth="1"/>
    <col min="6394" max="6397" width="15.7142857142857" style="333" customWidth="1"/>
    <col min="6398" max="6398" width="22.8571428571429" style="333" customWidth="1"/>
    <col min="6399" max="6399" width="20.7142857142857" style="333" customWidth="1"/>
    <col min="6400" max="6400" width="17.7142857142857" style="333" customWidth="1"/>
    <col min="6401" max="6409" width="14.7142857142857" style="333" customWidth="1"/>
    <col min="6410" max="6640" width="10.7142857142857" style="333"/>
    <col min="6641" max="6642" width="15.7142857142857" style="333" customWidth="1"/>
    <col min="6643" max="6645" width="14.7142857142857" style="333" customWidth="1"/>
    <col min="6646" max="6649" width="13.7142857142857" style="333" customWidth="1"/>
    <col min="6650" max="6653" width="15.7142857142857" style="333" customWidth="1"/>
    <col min="6654" max="6654" width="22.8571428571429" style="333" customWidth="1"/>
    <col min="6655" max="6655" width="20.7142857142857" style="333" customWidth="1"/>
    <col min="6656" max="6656" width="17.7142857142857" style="333" customWidth="1"/>
    <col min="6657" max="6665" width="14.7142857142857" style="333" customWidth="1"/>
    <col min="6666" max="6896" width="10.7142857142857" style="333"/>
    <col min="6897" max="6898" width="15.7142857142857" style="333" customWidth="1"/>
    <col min="6899" max="6901" width="14.7142857142857" style="333" customWidth="1"/>
    <col min="6902" max="6905" width="13.7142857142857" style="333" customWidth="1"/>
    <col min="6906" max="6909" width="15.7142857142857" style="333" customWidth="1"/>
    <col min="6910" max="6910" width="22.8571428571429" style="333" customWidth="1"/>
    <col min="6911" max="6911" width="20.7142857142857" style="333" customWidth="1"/>
    <col min="6912" max="6912" width="17.7142857142857" style="333" customWidth="1"/>
    <col min="6913" max="6921" width="14.7142857142857" style="333" customWidth="1"/>
    <col min="6922" max="7152" width="10.7142857142857" style="333"/>
    <col min="7153" max="7154" width="15.7142857142857" style="333" customWidth="1"/>
    <col min="7155" max="7157" width="14.7142857142857" style="333" customWidth="1"/>
    <col min="7158" max="7161" width="13.7142857142857" style="333" customWidth="1"/>
    <col min="7162" max="7165" width="15.7142857142857" style="333" customWidth="1"/>
    <col min="7166" max="7166" width="22.8571428571429" style="333" customWidth="1"/>
    <col min="7167" max="7167" width="20.7142857142857" style="333" customWidth="1"/>
    <col min="7168" max="7168" width="17.7142857142857" style="333" customWidth="1"/>
    <col min="7169" max="7177" width="14.7142857142857" style="333" customWidth="1"/>
    <col min="7178" max="7408" width="10.7142857142857" style="333"/>
    <col min="7409" max="7410" width="15.7142857142857" style="333" customWidth="1"/>
    <col min="7411" max="7413" width="14.7142857142857" style="333" customWidth="1"/>
    <col min="7414" max="7417" width="13.7142857142857" style="333" customWidth="1"/>
    <col min="7418" max="7421" width="15.7142857142857" style="333" customWidth="1"/>
    <col min="7422" max="7422" width="22.8571428571429" style="333" customWidth="1"/>
    <col min="7423" max="7423" width="20.7142857142857" style="333" customWidth="1"/>
    <col min="7424" max="7424" width="17.7142857142857" style="333" customWidth="1"/>
    <col min="7425" max="7433" width="14.7142857142857" style="333" customWidth="1"/>
    <col min="7434" max="7664" width="10.7142857142857" style="333"/>
    <col min="7665" max="7666" width="15.7142857142857" style="333" customWidth="1"/>
    <col min="7667" max="7669" width="14.7142857142857" style="333" customWidth="1"/>
    <col min="7670" max="7673" width="13.7142857142857" style="333" customWidth="1"/>
    <col min="7674" max="7677" width="15.7142857142857" style="333" customWidth="1"/>
    <col min="7678" max="7678" width="22.8571428571429" style="333" customWidth="1"/>
    <col min="7679" max="7679" width="20.7142857142857" style="333" customWidth="1"/>
    <col min="7680" max="7680" width="17.7142857142857" style="333" customWidth="1"/>
    <col min="7681" max="7689" width="14.7142857142857" style="333" customWidth="1"/>
    <col min="7690" max="7920" width="10.7142857142857" style="333"/>
    <col min="7921" max="7922" width="15.7142857142857" style="333" customWidth="1"/>
    <col min="7923" max="7925" width="14.7142857142857" style="333" customWidth="1"/>
    <col min="7926" max="7929" width="13.7142857142857" style="333" customWidth="1"/>
    <col min="7930" max="7933" width="15.7142857142857" style="333" customWidth="1"/>
    <col min="7934" max="7934" width="22.8571428571429" style="333" customWidth="1"/>
    <col min="7935" max="7935" width="20.7142857142857" style="333" customWidth="1"/>
    <col min="7936" max="7936" width="17.7142857142857" style="333" customWidth="1"/>
    <col min="7937" max="7945" width="14.7142857142857" style="333" customWidth="1"/>
    <col min="7946" max="8176" width="10.7142857142857" style="333"/>
    <col min="8177" max="8178" width="15.7142857142857" style="333" customWidth="1"/>
    <col min="8179" max="8181" width="14.7142857142857" style="333" customWidth="1"/>
    <col min="8182" max="8185" width="13.7142857142857" style="333" customWidth="1"/>
    <col min="8186" max="8189" width="15.7142857142857" style="333" customWidth="1"/>
    <col min="8190" max="8190" width="22.8571428571429" style="333" customWidth="1"/>
    <col min="8191" max="8191" width="20.7142857142857" style="333" customWidth="1"/>
    <col min="8192" max="8192" width="17.7142857142857" style="333" customWidth="1"/>
    <col min="8193" max="8201" width="14.7142857142857" style="333" customWidth="1"/>
    <col min="8202" max="8432" width="10.7142857142857" style="333"/>
    <col min="8433" max="8434" width="15.7142857142857" style="333" customWidth="1"/>
    <col min="8435" max="8437" width="14.7142857142857" style="333" customWidth="1"/>
    <col min="8438" max="8441" width="13.7142857142857" style="333" customWidth="1"/>
    <col min="8442" max="8445" width="15.7142857142857" style="333" customWidth="1"/>
    <col min="8446" max="8446" width="22.8571428571429" style="333" customWidth="1"/>
    <col min="8447" max="8447" width="20.7142857142857" style="333" customWidth="1"/>
    <col min="8448" max="8448" width="17.7142857142857" style="333" customWidth="1"/>
    <col min="8449" max="8457" width="14.7142857142857" style="333" customWidth="1"/>
    <col min="8458" max="8688" width="10.7142857142857" style="333"/>
    <col min="8689" max="8690" width="15.7142857142857" style="333" customWidth="1"/>
    <col min="8691" max="8693" width="14.7142857142857" style="333" customWidth="1"/>
    <col min="8694" max="8697" width="13.7142857142857" style="333" customWidth="1"/>
    <col min="8698" max="8701" width="15.7142857142857" style="333" customWidth="1"/>
    <col min="8702" max="8702" width="22.8571428571429" style="333" customWidth="1"/>
    <col min="8703" max="8703" width="20.7142857142857" style="333" customWidth="1"/>
    <col min="8704" max="8704" width="17.7142857142857" style="333" customWidth="1"/>
    <col min="8705" max="8713" width="14.7142857142857" style="333" customWidth="1"/>
    <col min="8714" max="8944" width="10.7142857142857" style="333"/>
    <col min="8945" max="8946" width="15.7142857142857" style="333" customWidth="1"/>
    <col min="8947" max="8949" width="14.7142857142857" style="333" customWidth="1"/>
    <col min="8950" max="8953" width="13.7142857142857" style="333" customWidth="1"/>
    <col min="8954" max="8957" width="15.7142857142857" style="333" customWidth="1"/>
    <col min="8958" max="8958" width="22.8571428571429" style="333" customWidth="1"/>
    <col min="8959" max="8959" width="20.7142857142857" style="333" customWidth="1"/>
    <col min="8960" max="8960" width="17.7142857142857" style="333" customWidth="1"/>
    <col min="8961" max="8969" width="14.7142857142857" style="333" customWidth="1"/>
    <col min="8970" max="9200" width="10.7142857142857" style="333"/>
    <col min="9201" max="9202" width="15.7142857142857" style="333" customWidth="1"/>
    <col min="9203" max="9205" width="14.7142857142857" style="333" customWidth="1"/>
    <col min="9206" max="9209" width="13.7142857142857" style="333" customWidth="1"/>
    <col min="9210" max="9213" width="15.7142857142857" style="333" customWidth="1"/>
    <col min="9214" max="9214" width="22.8571428571429" style="333" customWidth="1"/>
    <col min="9215" max="9215" width="20.7142857142857" style="333" customWidth="1"/>
    <col min="9216" max="9216" width="17.7142857142857" style="333" customWidth="1"/>
    <col min="9217" max="9225" width="14.7142857142857" style="333" customWidth="1"/>
    <col min="9226" max="9456" width="10.7142857142857" style="333"/>
    <col min="9457" max="9458" width="15.7142857142857" style="333" customWidth="1"/>
    <col min="9459" max="9461" width="14.7142857142857" style="333" customWidth="1"/>
    <col min="9462" max="9465" width="13.7142857142857" style="333" customWidth="1"/>
    <col min="9466" max="9469" width="15.7142857142857" style="333" customWidth="1"/>
    <col min="9470" max="9470" width="22.8571428571429" style="333" customWidth="1"/>
    <col min="9471" max="9471" width="20.7142857142857" style="333" customWidth="1"/>
    <col min="9472" max="9472" width="17.7142857142857" style="333" customWidth="1"/>
    <col min="9473" max="9481" width="14.7142857142857" style="333" customWidth="1"/>
    <col min="9482" max="9712" width="10.7142857142857" style="333"/>
    <col min="9713" max="9714" width="15.7142857142857" style="333" customWidth="1"/>
    <col min="9715" max="9717" width="14.7142857142857" style="333" customWidth="1"/>
    <col min="9718" max="9721" width="13.7142857142857" style="333" customWidth="1"/>
    <col min="9722" max="9725" width="15.7142857142857" style="333" customWidth="1"/>
    <col min="9726" max="9726" width="22.8571428571429" style="333" customWidth="1"/>
    <col min="9727" max="9727" width="20.7142857142857" style="333" customWidth="1"/>
    <col min="9728" max="9728" width="17.7142857142857" style="333" customWidth="1"/>
    <col min="9729" max="9737" width="14.7142857142857" style="333" customWidth="1"/>
    <col min="9738" max="9968" width="10.7142857142857" style="333"/>
    <col min="9969" max="9970" width="15.7142857142857" style="333" customWidth="1"/>
    <col min="9971" max="9973" width="14.7142857142857" style="333" customWidth="1"/>
    <col min="9974" max="9977" width="13.7142857142857" style="333" customWidth="1"/>
    <col min="9978" max="9981" width="15.7142857142857" style="333" customWidth="1"/>
    <col min="9982" max="9982" width="22.8571428571429" style="333" customWidth="1"/>
    <col min="9983" max="9983" width="20.7142857142857" style="333" customWidth="1"/>
    <col min="9984" max="9984" width="17.7142857142857" style="333" customWidth="1"/>
    <col min="9985" max="9993" width="14.7142857142857" style="333" customWidth="1"/>
    <col min="9994" max="10224" width="10.7142857142857" style="333"/>
    <col min="10225" max="10226" width="15.7142857142857" style="333" customWidth="1"/>
    <col min="10227" max="10229" width="14.7142857142857" style="333" customWidth="1"/>
    <col min="10230" max="10233" width="13.7142857142857" style="333" customWidth="1"/>
    <col min="10234" max="10237" width="15.7142857142857" style="333" customWidth="1"/>
    <col min="10238" max="10238" width="22.8571428571429" style="333" customWidth="1"/>
    <col min="10239" max="10239" width="20.7142857142857" style="333" customWidth="1"/>
    <col min="10240" max="10240" width="17.7142857142857" style="333" customWidth="1"/>
    <col min="10241" max="10249" width="14.7142857142857" style="333" customWidth="1"/>
    <col min="10250" max="10480" width="10.7142857142857" style="333"/>
    <col min="10481" max="10482" width="15.7142857142857" style="333" customWidth="1"/>
    <col min="10483" max="10485" width="14.7142857142857" style="333" customWidth="1"/>
    <col min="10486" max="10489" width="13.7142857142857" style="333" customWidth="1"/>
    <col min="10490" max="10493" width="15.7142857142857" style="333" customWidth="1"/>
    <col min="10494" max="10494" width="22.8571428571429" style="333" customWidth="1"/>
    <col min="10495" max="10495" width="20.7142857142857" style="333" customWidth="1"/>
    <col min="10496" max="10496" width="17.7142857142857" style="333" customWidth="1"/>
    <col min="10497" max="10505" width="14.7142857142857" style="333" customWidth="1"/>
    <col min="10506" max="10736" width="10.7142857142857" style="333"/>
    <col min="10737" max="10738" width="15.7142857142857" style="333" customWidth="1"/>
    <col min="10739" max="10741" width="14.7142857142857" style="333" customWidth="1"/>
    <col min="10742" max="10745" width="13.7142857142857" style="333" customWidth="1"/>
    <col min="10746" max="10749" width="15.7142857142857" style="333" customWidth="1"/>
    <col min="10750" max="10750" width="22.8571428571429" style="333" customWidth="1"/>
    <col min="10751" max="10751" width="20.7142857142857" style="333" customWidth="1"/>
    <col min="10752" max="10752" width="17.7142857142857" style="333" customWidth="1"/>
    <col min="10753" max="10761" width="14.7142857142857" style="333" customWidth="1"/>
    <col min="10762" max="10992" width="10.7142857142857" style="333"/>
    <col min="10993" max="10994" width="15.7142857142857" style="333" customWidth="1"/>
    <col min="10995" max="10997" width="14.7142857142857" style="333" customWidth="1"/>
    <col min="10998" max="11001" width="13.7142857142857" style="333" customWidth="1"/>
    <col min="11002" max="11005" width="15.7142857142857" style="333" customWidth="1"/>
    <col min="11006" max="11006" width="22.8571428571429" style="333" customWidth="1"/>
    <col min="11007" max="11007" width="20.7142857142857" style="333" customWidth="1"/>
    <col min="11008" max="11008" width="17.7142857142857" style="333" customWidth="1"/>
    <col min="11009" max="11017" width="14.7142857142857" style="333" customWidth="1"/>
    <col min="11018" max="11248" width="10.7142857142857" style="333"/>
    <col min="11249" max="11250" width="15.7142857142857" style="333" customWidth="1"/>
    <col min="11251" max="11253" width="14.7142857142857" style="333" customWidth="1"/>
    <col min="11254" max="11257" width="13.7142857142857" style="333" customWidth="1"/>
    <col min="11258" max="11261" width="15.7142857142857" style="333" customWidth="1"/>
    <col min="11262" max="11262" width="22.8571428571429" style="333" customWidth="1"/>
    <col min="11263" max="11263" width="20.7142857142857" style="333" customWidth="1"/>
    <col min="11264" max="11264" width="17.7142857142857" style="333" customWidth="1"/>
    <col min="11265" max="11273" width="14.7142857142857" style="333" customWidth="1"/>
    <col min="11274" max="11504" width="10.7142857142857" style="333"/>
    <col min="11505" max="11506" width="15.7142857142857" style="333" customWidth="1"/>
    <col min="11507" max="11509" width="14.7142857142857" style="333" customWidth="1"/>
    <col min="11510" max="11513" width="13.7142857142857" style="333" customWidth="1"/>
    <col min="11514" max="11517" width="15.7142857142857" style="333" customWidth="1"/>
    <col min="11518" max="11518" width="22.8571428571429" style="333" customWidth="1"/>
    <col min="11519" max="11519" width="20.7142857142857" style="333" customWidth="1"/>
    <col min="11520" max="11520" width="17.7142857142857" style="333" customWidth="1"/>
    <col min="11521" max="11529" width="14.7142857142857" style="333" customWidth="1"/>
    <col min="11530" max="11760" width="10.7142857142857" style="333"/>
    <col min="11761" max="11762" width="15.7142857142857" style="333" customWidth="1"/>
    <col min="11763" max="11765" width="14.7142857142857" style="333" customWidth="1"/>
    <col min="11766" max="11769" width="13.7142857142857" style="333" customWidth="1"/>
    <col min="11770" max="11773" width="15.7142857142857" style="333" customWidth="1"/>
    <col min="11774" max="11774" width="22.8571428571429" style="333" customWidth="1"/>
    <col min="11775" max="11775" width="20.7142857142857" style="333" customWidth="1"/>
    <col min="11776" max="11776" width="17.7142857142857" style="333" customWidth="1"/>
    <col min="11777" max="11785" width="14.7142857142857" style="333" customWidth="1"/>
    <col min="11786" max="12016" width="10.7142857142857" style="333"/>
    <col min="12017" max="12018" width="15.7142857142857" style="333" customWidth="1"/>
    <col min="12019" max="12021" width="14.7142857142857" style="333" customWidth="1"/>
    <col min="12022" max="12025" width="13.7142857142857" style="333" customWidth="1"/>
    <col min="12026" max="12029" width="15.7142857142857" style="333" customWidth="1"/>
    <col min="12030" max="12030" width="22.8571428571429" style="333" customWidth="1"/>
    <col min="12031" max="12031" width="20.7142857142857" style="333" customWidth="1"/>
    <col min="12032" max="12032" width="17.7142857142857" style="333" customWidth="1"/>
    <col min="12033" max="12041" width="14.7142857142857" style="333" customWidth="1"/>
    <col min="12042" max="12272" width="10.7142857142857" style="333"/>
    <col min="12273" max="12274" width="15.7142857142857" style="333" customWidth="1"/>
    <col min="12275" max="12277" width="14.7142857142857" style="333" customWidth="1"/>
    <col min="12278" max="12281" width="13.7142857142857" style="333" customWidth="1"/>
    <col min="12282" max="12285" width="15.7142857142857" style="333" customWidth="1"/>
    <col min="12286" max="12286" width="22.8571428571429" style="333" customWidth="1"/>
    <col min="12287" max="12287" width="20.7142857142857" style="333" customWidth="1"/>
    <col min="12288" max="12288" width="17.7142857142857" style="333" customWidth="1"/>
    <col min="12289" max="12297" width="14.7142857142857" style="333" customWidth="1"/>
    <col min="12298" max="12528" width="10.7142857142857" style="333"/>
    <col min="12529" max="12530" width="15.7142857142857" style="333" customWidth="1"/>
    <col min="12531" max="12533" width="14.7142857142857" style="333" customWidth="1"/>
    <col min="12534" max="12537" width="13.7142857142857" style="333" customWidth="1"/>
    <col min="12538" max="12541" width="15.7142857142857" style="333" customWidth="1"/>
    <col min="12542" max="12542" width="22.8571428571429" style="333" customWidth="1"/>
    <col min="12543" max="12543" width="20.7142857142857" style="333" customWidth="1"/>
    <col min="12544" max="12544" width="17.7142857142857" style="333" customWidth="1"/>
    <col min="12545" max="12553" width="14.7142857142857" style="333" customWidth="1"/>
    <col min="12554" max="12784" width="10.7142857142857" style="333"/>
    <col min="12785" max="12786" width="15.7142857142857" style="333" customWidth="1"/>
    <col min="12787" max="12789" width="14.7142857142857" style="333" customWidth="1"/>
    <col min="12790" max="12793" width="13.7142857142857" style="333" customWidth="1"/>
    <col min="12794" max="12797" width="15.7142857142857" style="333" customWidth="1"/>
    <col min="12798" max="12798" width="22.8571428571429" style="333" customWidth="1"/>
    <col min="12799" max="12799" width="20.7142857142857" style="333" customWidth="1"/>
    <col min="12800" max="12800" width="17.7142857142857" style="333" customWidth="1"/>
    <col min="12801" max="12809" width="14.7142857142857" style="333" customWidth="1"/>
    <col min="12810" max="13040" width="10.7142857142857" style="333"/>
    <col min="13041" max="13042" width="15.7142857142857" style="333" customWidth="1"/>
    <col min="13043" max="13045" width="14.7142857142857" style="333" customWidth="1"/>
    <col min="13046" max="13049" width="13.7142857142857" style="333" customWidth="1"/>
    <col min="13050" max="13053" width="15.7142857142857" style="333" customWidth="1"/>
    <col min="13054" max="13054" width="22.8571428571429" style="333" customWidth="1"/>
    <col min="13055" max="13055" width="20.7142857142857" style="333" customWidth="1"/>
    <col min="13056" max="13056" width="17.7142857142857" style="333" customWidth="1"/>
    <col min="13057" max="13065" width="14.7142857142857" style="333" customWidth="1"/>
    <col min="13066" max="13296" width="10.7142857142857" style="333"/>
    <col min="13297" max="13298" width="15.7142857142857" style="333" customWidth="1"/>
    <col min="13299" max="13301" width="14.7142857142857" style="333" customWidth="1"/>
    <col min="13302" max="13305" width="13.7142857142857" style="333" customWidth="1"/>
    <col min="13306" max="13309" width="15.7142857142857" style="333" customWidth="1"/>
    <col min="13310" max="13310" width="22.8571428571429" style="333" customWidth="1"/>
    <col min="13311" max="13311" width="20.7142857142857" style="333" customWidth="1"/>
    <col min="13312" max="13312" width="17.7142857142857" style="333" customWidth="1"/>
    <col min="13313" max="13321" width="14.7142857142857" style="333" customWidth="1"/>
    <col min="13322" max="13552" width="10.7142857142857" style="333"/>
    <col min="13553" max="13554" width="15.7142857142857" style="333" customWidth="1"/>
    <col min="13555" max="13557" width="14.7142857142857" style="333" customWidth="1"/>
    <col min="13558" max="13561" width="13.7142857142857" style="333" customWidth="1"/>
    <col min="13562" max="13565" width="15.7142857142857" style="333" customWidth="1"/>
    <col min="13566" max="13566" width="22.8571428571429" style="333" customWidth="1"/>
    <col min="13567" max="13567" width="20.7142857142857" style="333" customWidth="1"/>
    <col min="13568" max="13568" width="17.7142857142857" style="333" customWidth="1"/>
    <col min="13569" max="13577" width="14.7142857142857" style="333" customWidth="1"/>
    <col min="13578" max="13808" width="10.7142857142857" style="333"/>
    <col min="13809" max="13810" width="15.7142857142857" style="333" customWidth="1"/>
    <col min="13811" max="13813" width="14.7142857142857" style="333" customWidth="1"/>
    <col min="13814" max="13817" width="13.7142857142857" style="333" customWidth="1"/>
    <col min="13818" max="13821" width="15.7142857142857" style="333" customWidth="1"/>
    <col min="13822" max="13822" width="22.8571428571429" style="333" customWidth="1"/>
    <col min="13823" max="13823" width="20.7142857142857" style="333" customWidth="1"/>
    <col min="13824" max="13824" width="17.7142857142857" style="333" customWidth="1"/>
    <col min="13825" max="13833" width="14.7142857142857" style="333" customWidth="1"/>
    <col min="13834" max="14064" width="10.7142857142857" style="333"/>
    <col min="14065" max="14066" width="15.7142857142857" style="333" customWidth="1"/>
    <col min="14067" max="14069" width="14.7142857142857" style="333" customWidth="1"/>
    <col min="14070" max="14073" width="13.7142857142857" style="333" customWidth="1"/>
    <col min="14074" max="14077" width="15.7142857142857" style="333" customWidth="1"/>
    <col min="14078" max="14078" width="22.8571428571429" style="333" customWidth="1"/>
    <col min="14079" max="14079" width="20.7142857142857" style="333" customWidth="1"/>
    <col min="14080" max="14080" width="17.7142857142857" style="333" customWidth="1"/>
    <col min="14081" max="14089" width="14.7142857142857" style="333" customWidth="1"/>
    <col min="14090" max="14320" width="10.7142857142857" style="333"/>
    <col min="14321" max="14322" width="15.7142857142857" style="333" customWidth="1"/>
    <col min="14323" max="14325" width="14.7142857142857" style="333" customWidth="1"/>
    <col min="14326" max="14329" width="13.7142857142857" style="333" customWidth="1"/>
    <col min="14330" max="14333" width="15.7142857142857" style="333" customWidth="1"/>
    <col min="14334" max="14334" width="22.8571428571429" style="333" customWidth="1"/>
    <col min="14335" max="14335" width="20.7142857142857" style="333" customWidth="1"/>
    <col min="14336" max="14336" width="17.7142857142857" style="333" customWidth="1"/>
    <col min="14337" max="14345" width="14.7142857142857" style="333" customWidth="1"/>
    <col min="14346" max="14576" width="10.7142857142857" style="333"/>
    <col min="14577" max="14578" width="15.7142857142857" style="333" customWidth="1"/>
    <col min="14579" max="14581" width="14.7142857142857" style="333" customWidth="1"/>
    <col min="14582" max="14585" width="13.7142857142857" style="333" customWidth="1"/>
    <col min="14586" max="14589" width="15.7142857142857" style="333" customWidth="1"/>
    <col min="14590" max="14590" width="22.8571428571429" style="333" customWidth="1"/>
    <col min="14591" max="14591" width="20.7142857142857" style="333" customWidth="1"/>
    <col min="14592" max="14592" width="17.7142857142857" style="333" customWidth="1"/>
    <col min="14593" max="14601" width="14.7142857142857" style="333" customWidth="1"/>
    <col min="14602" max="14832" width="10.7142857142857" style="333"/>
    <col min="14833" max="14834" width="15.7142857142857" style="333" customWidth="1"/>
    <col min="14835" max="14837" width="14.7142857142857" style="333" customWidth="1"/>
    <col min="14838" max="14841" width="13.7142857142857" style="333" customWidth="1"/>
    <col min="14842" max="14845" width="15.7142857142857" style="333" customWidth="1"/>
    <col min="14846" max="14846" width="22.8571428571429" style="333" customWidth="1"/>
    <col min="14847" max="14847" width="20.7142857142857" style="333" customWidth="1"/>
    <col min="14848" max="14848" width="17.7142857142857" style="333" customWidth="1"/>
    <col min="14849" max="14857" width="14.7142857142857" style="333" customWidth="1"/>
    <col min="14858" max="15088" width="10.7142857142857" style="333"/>
    <col min="15089" max="15090" width="15.7142857142857" style="333" customWidth="1"/>
    <col min="15091" max="15093" width="14.7142857142857" style="333" customWidth="1"/>
    <col min="15094" max="15097" width="13.7142857142857" style="333" customWidth="1"/>
    <col min="15098" max="15101" width="15.7142857142857" style="333" customWidth="1"/>
    <col min="15102" max="15102" width="22.8571428571429" style="333" customWidth="1"/>
    <col min="15103" max="15103" width="20.7142857142857" style="333" customWidth="1"/>
    <col min="15104" max="15104" width="17.7142857142857" style="333" customWidth="1"/>
    <col min="15105" max="15113" width="14.7142857142857" style="333" customWidth="1"/>
    <col min="15114" max="15344" width="10.7142857142857" style="333"/>
    <col min="15345" max="15346" width="15.7142857142857" style="333" customWidth="1"/>
    <col min="15347" max="15349" width="14.7142857142857" style="333" customWidth="1"/>
    <col min="15350" max="15353" width="13.7142857142857" style="333" customWidth="1"/>
    <col min="15354" max="15357" width="15.7142857142857" style="333" customWidth="1"/>
    <col min="15358" max="15358" width="22.8571428571429" style="333" customWidth="1"/>
    <col min="15359" max="15359" width="20.7142857142857" style="333" customWidth="1"/>
    <col min="15360" max="15360" width="17.7142857142857" style="333" customWidth="1"/>
    <col min="15361" max="15369" width="14.7142857142857" style="333" customWidth="1"/>
    <col min="15370" max="15600" width="10.7142857142857" style="333"/>
    <col min="15601" max="15602" width="15.7142857142857" style="333" customWidth="1"/>
    <col min="15603" max="15605" width="14.7142857142857" style="333" customWidth="1"/>
    <col min="15606" max="15609" width="13.7142857142857" style="333" customWidth="1"/>
    <col min="15610" max="15613" width="15.7142857142857" style="333" customWidth="1"/>
    <col min="15614" max="15614" width="22.8571428571429" style="333" customWidth="1"/>
    <col min="15615" max="15615" width="20.7142857142857" style="333" customWidth="1"/>
    <col min="15616" max="15616" width="17.7142857142857" style="333" customWidth="1"/>
    <col min="15617" max="15625" width="14.7142857142857" style="333" customWidth="1"/>
    <col min="15626" max="15856" width="10.7142857142857" style="333"/>
    <col min="15857" max="15858" width="15.7142857142857" style="333" customWidth="1"/>
    <col min="15859" max="15861" width="14.7142857142857" style="333" customWidth="1"/>
    <col min="15862" max="15865" width="13.7142857142857" style="333" customWidth="1"/>
    <col min="15866" max="15869" width="15.7142857142857" style="333" customWidth="1"/>
    <col min="15870" max="15870" width="22.8571428571429" style="333" customWidth="1"/>
    <col min="15871" max="15871" width="20.7142857142857" style="333" customWidth="1"/>
    <col min="15872" max="15872" width="17.7142857142857" style="333" customWidth="1"/>
    <col min="15873" max="15881" width="14.7142857142857" style="333" customWidth="1"/>
    <col min="15882" max="16112" width="10.7142857142857" style="333"/>
    <col min="16113" max="16114" width="15.7142857142857" style="333" customWidth="1"/>
    <col min="16115" max="16117" width="14.7142857142857" style="333" customWidth="1"/>
    <col min="16118" max="16121" width="13.7142857142857" style="333" customWidth="1"/>
    <col min="16122" max="16125" width="15.7142857142857" style="333" customWidth="1"/>
    <col min="16126" max="16126" width="22.8571428571429" style="333" customWidth="1"/>
    <col min="16127" max="16127" width="20.7142857142857" style="333" customWidth="1"/>
    <col min="16128" max="16128" width="17.7142857142857" style="333" customWidth="1"/>
    <col min="16129" max="16137" width="14.7142857142857" style="333" customWidth="1"/>
    <col min="16138" max="16384" width="10.7142857142857" style="33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549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4" customFormat="1" ht="21" customHeight="1"/>
    <row r="21" spans="1:27" ht="15.75" customHeight="1">
      <c r="A21" s="398" t="s">
        <v>1</v>
      </c>
      <c r="B21" s="399" t="s">
        <v>550</v>
      </c>
      <c r="C21" s="400"/>
      <c r="D21" s="399" t="s">
        <v>551</v>
      </c>
      <c r="E21" s="400"/>
      <c r="F21" s="340" t="s">
        <v>488</v>
      </c>
      <c r="G21" s="342"/>
      <c r="H21" s="342"/>
      <c r="I21" s="341"/>
      <c r="J21" s="398" t="s">
        <v>552</v>
      </c>
      <c r="K21" s="399" t="s">
        <v>553</v>
      </c>
      <c r="L21" s="400"/>
      <c r="M21" s="399" t="s">
        <v>554</v>
      </c>
      <c r="N21" s="400"/>
      <c r="O21" s="399" t="s">
        <v>555</v>
      </c>
      <c r="P21" s="400"/>
      <c r="Q21" s="399" t="s">
        <v>556</v>
      </c>
      <c r="R21" s="400"/>
      <c r="S21" s="398" t="s">
        <v>557</v>
      </c>
      <c r="T21" s="398" t="s">
        <v>558</v>
      </c>
      <c r="U21" s="398" t="s">
        <v>559</v>
      </c>
      <c r="V21" s="399" t="s">
        <v>560</v>
      </c>
      <c r="W21" s="400"/>
      <c r="X21" s="340" t="s">
        <v>452</v>
      </c>
      <c r="Y21" s="342"/>
      <c r="Z21" s="340" t="s">
        <v>453</v>
      </c>
      <c r="AA21" s="342"/>
    </row>
    <row r="22" spans="1:27" ht="216" customHeight="1">
      <c r="A22" s="401"/>
      <c r="B22" s="402"/>
      <c r="C22" s="403"/>
      <c r="D22" s="402"/>
      <c r="E22" s="403"/>
      <c r="F22" s="340" t="s">
        <v>561</v>
      </c>
      <c r="G22" s="341"/>
      <c r="H22" s="340" t="s">
        <v>562</v>
      </c>
      <c r="I22" s="341"/>
      <c r="J22" s="404"/>
      <c r="K22" s="402"/>
      <c r="L22" s="403"/>
      <c r="M22" s="402"/>
      <c r="N22" s="403"/>
      <c r="O22" s="402"/>
      <c r="P22" s="403"/>
      <c r="Q22" s="402"/>
      <c r="R22" s="403"/>
      <c r="S22" s="404"/>
      <c r="T22" s="404"/>
      <c r="U22" s="404"/>
      <c r="V22" s="402"/>
      <c r="W22" s="403"/>
      <c r="X22" s="348" t="s">
        <v>454</v>
      </c>
      <c r="Y22" s="348" t="s">
        <v>455</v>
      </c>
      <c r="Z22" s="348" t="s">
        <v>456</v>
      </c>
      <c r="AA22" s="348" t="s">
        <v>457</v>
      </c>
    </row>
    <row r="23" spans="1:27" ht="60" customHeight="1">
      <c r="A23" s="404"/>
      <c r="B23" s="404" t="s">
        <v>458</v>
      </c>
      <c r="C23" s="404" t="s">
        <v>459</v>
      </c>
      <c r="D23" s="404" t="s">
        <v>458</v>
      </c>
      <c r="E23" s="404" t="s">
        <v>459</v>
      </c>
      <c r="F23" s="404" t="s">
        <v>458</v>
      </c>
      <c r="G23" s="404" t="s">
        <v>459</v>
      </c>
      <c r="H23" s="404" t="s">
        <v>458</v>
      </c>
      <c r="I23" s="404" t="s">
        <v>459</v>
      </c>
      <c r="J23" s="404" t="s">
        <v>458</v>
      </c>
      <c r="K23" s="404" t="s">
        <v>458</v>
      </c>
      <c r="L23" s="404" t="s">
        <v>459</v>
      </c>
      <c r="M23" s="404" t="s">
        <v>458</v>
      </c>
      <c r="N23" s="404" t="s">
        <v>459</v>
      </c>
      <c r="O23" s="404" t="s">
        <v>458</v>
      </c>
      <c r="P23" s="404" t="s">
        <v>459</v>
      </c>
      <c r="Q23" s="404" t="s">
        <v>458</v>
      </c>
      <c r="R23" s="404" t="s">
        <v>459</v>
      </c>
      <c r="S23" s="404" t="s">
        <v>458</v>
      </c>
      <c r="T23" s="404" t="s">
        <v>458</v>
      </c>
      <c r="U23" s="404" t="s">
        <v>458</v>
      </c>
      <c r="V23" s="404" t="s">
        <v>458</v>
      </c>
      <c r="W23" s="404" t="s">
        <v>459</v>
      </c>
      <c r="X23" s="404" t="s">
        <v>458</v>
      </c>
      <c r="Y23" s="404" t="s">
        <v>458</v>
      </c>
      <c r="Z23" s="348" t="s">
        <v>458</v>
      </c>
      <c r="AA23" s="348" t="s">
        <v>458</v>
      </c>
    </row>
    <row r="24" spans="1:27" ht="15.75">
      <c r="A24" s="405">
        <v>1</v>
      </c>
      <c r="B24" s="405">
        <v>2</v>
      </c>
      <c r="C24" s="405">
        <v>3</v>
      </c>
      <c r="D24" s="405">
        <v>4</v>
      </c>
      <c r="E24" s="405">
        <v>5</v>
      </c>
      <c r="F24" s="405">
        <v>6</v>
      </c>
      <c r="G24" s="405">
        <v>7</v>
      </c>
      <c r="H24" s="405">
        <v>8</v>
      </c>
      <c r="I24" s="405">
        <v>9</v>
      </c>
      <c r="J24" s="405">
        <v>10</v>
      </c>
      <c r="K24" s="405">
        <v>11</v>
      </c>
      <c r="L24" s="405">
        <v>12</v>
      </c>
      <c r="M24" s="405">
        <v>13</v>
      </c>
      <c r="N24" s="405">
        <v>14</v>
      </c>
      <c r="O24" s="405">
        <v>15</v>
      </c>
      <c r="P24" s="405">
        <v>16</v>
      </c>
      <c r="Q24" s="405">
        <v>19</v>
      </c>
      <c r="R24" s="405">
        <v>20</v>
      </c>
      <c r="S24" s="405">
        <v>21</v>
      </c>
      <c r="T24" s="405">
        <v>22</v>
      </c>
      <c r="U24" s="405">
        <v>23</v>
      </c>
      <c r="V24" s="405">
        <v>24</v>
      </c>
      <c r="W24" s="405">
        <v>25</v>
      </c>
      <c r="X24" s="405">
        <v>26</v>
      </c>
      <c r="Y24" s="405">
        <v>27</v>
      </c>
      <c r="Z24" s="405">
        <v>28</v>
      </c>
      <c r="AA24" s="405">
        <v>29</v>
      </c>
    </row>
    <row r="25" spans="1:27" s="334" customFormat="1" ht="15.75">
      <c r="A25" s="406"/>
      <c r="B25" s="406"/>
      <c r="C25" s="406"/>
      <c r="D25" s="406"/>
      <c r="E25" s="407"/>
      <c r="F25" s="407"/>
      <c r="G25" s="408"/>
      <c r="H25" s="408"/>
      <c r="I25" s="408"/>
      <c r="J25" s="409"/>
      <c r="K25" s="409"/>
      <c r="L25" s="410"/>
      <c r="M25" s="410"/>
      <c r="N25" s="411"/>
      <c r="O25" s="411"/>
      <c r="P25" s="411"/>
      <c r="Q25" s="411"/>
      <c r="R25" s="408"/>
      <c r="S25" s="409"/>
      <c r="T25" s="409"/>
      <c r="U25" s="409"/>
      <c r="V25" s="409"/>
      <c r="W25" s="411"/>
      <c r="X25" s="406"/>
      <c r="Y25" s="406"/>
      <c r="Z25" s="406"/>
      <c r="AA25" s="406"/>
    </row>
    <row r="26" spans="24:27" ht="15.75">
      <c r="X26" s="412"/>
      <c r="Y26" s="413"/>
      <c r="Z26" s="414"/>
      <c r="AA26" s="414"/>
    </row>
    <row r="27" spans="1:27" s="415" customFormat="1" ht="12.75">
      <c r="A27" s="416"/>
      <c r="B27" s="416"/>
      <c r="C27" s="416"/>
      <c r="E27" s="416"/>
      <c r="X27" s="417"/>
      <c r="Y27" s="417"/>
      <c r="Z27" s="417"/>
      <c r="AA27" s="417"/>
    </row>
    <row r="28" spans="1:3" s="415" customFormat="1" ht="12.75">
      <c r="A28" s="416"/>
      <c r="B28" s="416"/>
      <c r="C28" s="41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364</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7"/>
      <c r="AB16" s="367"/>
    </row>
    <row r="17" spans="1:28" ht="1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7"/>
      <c r="AB17" s="367"/>
    </row>
    <row r="18" spans="1:28" ht="1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7"/>
      <c r="AB18" s="367"/>
    </row>
    <row r="19" spans="1:28" ht="1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7"/>
      <c r="AB19" s="367"/>
    </row>
    <row r="20" spans="1:28" ht="1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9"/>
      <c r="AB20" s="369"/>
    </row>
    <row r="21" spans="1:28" ht="1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9"/>
      <c r="AB21" s="369"/>
    </row>
    <row r="22" spans="1:28" ht="15">
      <c r="A22" s="370" t="s">
        <v>503</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371"/>
      <c r="AB22" s="371"/>
    </row>
    <row r="23" spans="1:26" ht="32.25" customHeight="1">
      <c r="A23" s="372" t="s">
        <v>504</v>
      </c>
      <c r="B23" s="373"/>
      <c r="C23" s="373"/>
      <c r="D23" s="373"/>
      <c r="E23" s="373"/>
      <c r="F23" s="373"/>
      <c r="G23" s="373"/>
      <c r="H23" s="373"/>
      <c r="I23" s="373"/>
      <c r="J23" s="373"/>
      <c r="K23" s="373"/>
      <c r="L23" s="374"/>
      <c r="M23" s="375" t="s">
        <v>505</v>
      </c>
      <c r="N23" s="375"/>
      <c r="O23" s="375"/>
      <c r="P23" s="375"/>
      <c r="Q23" s="375"/>
      <c r="R23" s="375"/>
      <c r="S23" s="375"/>
      <c r="T23" s="375"/>
      <c r="U23" s="375"/>
      <c r="V23" s="375"/>
      <c r="W23" s="375"/>
      <c r="X23" s="375"/>
      <c r="Y23" s="375"/>
      <c r="Z23" s="375"/>
    </row>
    <row r="24" spans="1:26" ht="151.5" customHeight="1">
      <c r="A24" s="375" t="s">
        <v>506</v>
      </c>
      <c r="B24" s="376" t="s">
        <v>507</v>
      </c>
      <c r="C24" s="375" t="s">
        <v>508</v>
      </c>
      <c r="D24" s="375" t="s">
        <v>509</v>
      </c>
      <c r="E24" s="375" t="s">
        <v>510</v>
      </c>
      <c r="F24" s="375" t="s">
        <v>511</v>
      </c>
      <c r="G24" s="375" t="s">
        <v>512</v>
      </c>
      <c r="H24" s="375" t="s">
        <v>513</v>
      </c>
      <c r="I24" s="375" t="s">
        <v>514</v>
      </c>
      <c r="J24" s="375" t="s">
        <v>515</v>
      </c>
      <c r="K24" s="376" t="s">
        <v>516</v>
      </c>
      <c r="L24" s="376" t="s">
        <v>517</v>
      </c>
      <c r="M24" s="377" t="s">
        <v>518</v>
      </c>
      <c r="N24" s="376" t="s">
        <v>519</v>
      </c>
      <c r="O24" s="375" t="s">
        <v>520</v>
      </c>
      <c r="P24" s="375" t="s">
        <v>521</v>
      </c>
      <c r="Q24" s="375" t="s">
        <v>522</v>
      </c>
      <c r="R24" s="375" t="s">
        <v>513</v>
      </c>
      <c r="S24" s="375" t="s">
        <v>523</v>
      </c>
      <c r="T24" s="375" t="s">
        <v>524</v>
      </c>
      <c r="U24" s="375" t="s">
        <v>525</v>
      </c>
      <c r="V24" s="375" t="s">
        <v>522</v>
      </c>
      <c r="W24" s="378" t="s">
        <v>526</v>
      </c>
      <c r="X24" s="378" t="s">
        <v>527</v>
      </c>
      <c r="Y24" s="378" t="s">
        <v>528</v>
      </c>
      <c r="Z24" s="379" t="s">
        <v>529</v>
      </c>
    </row>
    <row r="25" spans="1:26" ht="16.5" customHeight="1">
      <c r="A25" s="375">
        <v>1</v>
      </c>
      <c r="B25" s="376">
        <v>2</v>
      </c>
      <c r="C25" s="375">
        <v>3</v>
      </c>
      <c r="D25" s="376">
        <v>4</v>
      </c>
      <c r="E25" s="375">
        <v>5</v>
      </c>
      <c r="F25" s="376">
        <v>6</v>
      </c>
      <c r="G25" s="375">
        <v>7</v>
      </c>
      <c r="H25" s="376">
        <v>8</v>
      </c>
      <c r="I25" s="375">
        <v>9</v>
      </c>
      <c r="J25" s="376">
        <v>10</v>
      </c>
      <c r="K25" s="375">
        <v>11</v>
      </c>
      <c r="L25" s="376">
        <v>12</v>
      </c>
      <c r="M25" s="375">
        <v>13</v>
      </c>
      <c r="N25" s="376">
        <v>14</v>
      </c>
      <c r="O25" s="375">
        <v>15</v>
      </c>
      <c r="P25" s="376">
        <v>16</v>
      </c>
      <c r="Q25" s="375">
        <v>17</v>
      </c>
      <c r="R25" s="376">
        <v>18</v>
      </c>
      <c r="S25" s="375">
        <v>19</v>
      </c>
      <c r="T25" s="376">
        <v>20</v>
      </c>
      <c r="U25" s="375">
        <v>21</v>
      </c>
      <c r="V25" s="376">
        <v>22</v>
      </c>
      <c r="W25" s="375">
        <v>23</v>
      </c>
      <c r="X25" s="376">
        <v>24</v>
      </c>
      <c r="Y25" s="375">
        <v>25</v>
      </c>
      <c r="Z25" s="376">
        <v>26</v>
      </c>
    </row>
    <row r="26" spans="1:26" ht="15">
      <c r="A26" s="380">
        <v>2018</v>
      </c>
      <c r="B26" s="381" t="s">
        <v>460</v>
      </c>
      <c r="C26" s="382">
        <v>0.75</v>
      </c>
      <c r="D26" s="381">
        <v>1</v>
      </c>
      <c r="E26" s="381">
        <v>0.20</v>
      </c>
      <c r="F26" s="382">
        <v>0.75</v>
      </c>
      <c r="G26" s="382">
        <v>0.15000000000000002</v>
      </c>
      <c r="H26" s="381">
        <v>42757</v>
      </c>
      <c r="I26" s="383">
        <v>1.7540987440652992E-05</v>
      </c>
      <c r="J26" s="383">
        <v>2.338798325420399E-05</v>
      </c>
      <c r="K26" s="381" t="s">
        <v>530</v>
      </c>
      <c r="L26" s="381" t="s">
        <v>531</v>
      </c>
      <c r="M26" s="381">
        <v>2023</v>
      </c>
      <c r="N26" s="381">
        <v>0</v>
      </c>
      <c r="O26" s="381">
        <v>0</v>
      </c>
      <c r="P26" s="381">
        <v>0.25</v>
      </c>
      <c r="Q26" s="383">
        <v>5.8656530818141291E-06</v>
      </c>
      <c r="R26" s="381">
        <v>42621</v>
      </c>
      <c r="S26" s="383">
        <v>0</v>
      </c>
      <c r="T26" s="383">
        <v>0</v>
      </c>
      <c r="U26" s="382">
        <v>0</v>
      </c>
      <c r="V26" s="383">
        <v>5.8656530818141291E-06</v>
      </c>
      <c r="W26" s="383">
        <v>-1.7540987440652992E-05</v>
      </c>
      <c r="X26" s="383">
        <v>-2.338798325420399E-05</v>
      </c>
      <c r="Y26" s="382">
        <v>-0.15000000000000002</v>
      </c>
      <c r="Z26" s="384" t="s">
        <v>532</v>
      </c>
    </row>
    <row r="30" ht="15">
      <c r="A30" s="38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533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86" t="s">
        <v>1</v>
      </c>
      <c r="B19" s="386" t="s">
        <v>534</v>
      </c>
      <c r="C19" s="386" t="s">
        <v>535</v>
      </c>
      <c r="D19" s="386" t="s">
        <v>536</v>
      </c>
      <c r="E19" s="387" t="s">
        <v>537</v>
      </c>
      <c r="F19" s="388"/>
      <c r="G19" s="388"/>
      <c r="H19" s="388"/>
      <c r="I19" s="389"/>
      <c r="J19" s="386" t="s">
        <v>538</v>
      </c>
      <c r="K19" s="386"/>
      <c r="L19" s="386"/>
      <c r="M19" s="386"/>
      <c r="N19" s="386"/>
      <c r="O19" s="386"/>
      <c r="P19" s="179"/>
      <c r="Q19" s="179"/>
      <c r="R19" s="179"/>
      <c r="S19" s="179"/>
      <c r="T19" s="179"/>
      <c r="U19" s="179"/>
      <c r="V19" s="179"/>
      <c r="W19" s="179"/>
    </row>
    <row r="20" spans="1:26" s="2" customFormat="1" ht="51" customHeight="1">
      <c r="A20" s="386"/>
      <c r="B20" s="386"/>
      <c r="C20" s="386"/>
      <c r="D20" s="386"/>
      <c r="E20" s="390" t="s">
        <v>539</v>
      </c>
      <c r="F20" s="390" t="s">
        <v>540</v>
      </c>
      <c r="G20" s="390" t="s">
        <v>541</v>
      </c>
      <c r="H20" s="390" t="s">
        <v>542</v>
      </c>
      <c r="I20" s="390" t="s">
        <v>72</v>
      </c>
      <c r="J20" s="390" t="s">
        <v>543</v>
      </c>
      <c r="K20" s="390" t="s">
        <v>544</v>
      </c>
      <c r="L20" s="391" t="s">
        <v>545</v>
      </c>
      <c r="M20" s="392" t="s">
        <v>546</v>
      </c>
      <c r="N20" s="392" t="s">
        <v>547</v>
      </c>
      <c r="O20" s="392" t="s">
        <v>548</v>
      </c>
      <c r="P20" s="24"/>
      <c r="Q20" s="24"/>
      <c r="R20" s="24"/>
      <c r="S20" s="24"/>
      <c r="T20" s="24"/>
      <c r="U20" s="24"/>
      <c r="V20" s="24"/>
      <c r="W20" s="24"/>
      <c r="X20" s="23"/>
      <c r="Y20" s="23"/>
      <c r="Z20" s="23"/>
    </row>
    <row r="21" spans="1:26" s="2" customFormat="1" ht="16.5" customHeight="1">
      <c r="A21" s="393">
        <v>1</v>
      </c>
      <c r="B21" s="28">
        <v>2</v>
      </c>
      <c r="C21" s="393">
        <v>3</v>
      </c>
      <c r="D21" s="28">
        <v>4</v>
      </c>
      <c r="E21" s="393">
        <v>5</v>
      </c>
      <c r="F21" s="28">
        <v>6</v>
      </c>
      <c r="G21" s="393">
        <v>7</v>
      </c>
      <c r="H21" s="28">
        <v>8</v>
      </c>
      <c r="I21" s="393">
        <v>9</v>
      </c>
      <c r="J21" s="28">
        <v>10</v>
      </c>
      <c r="K21" s="393">
        <v>11</v>
      </c>
      <c r="L21" s="28">
        <v>12</v>
      </c>
      <c r="M21" s="393">
        <v>13</v>
      </c>
      <c r="N21" s="28">
        <v>14</v>
      </c>
      <c r="O21" s="393">
        <v>15</v>
      </c>
      <c r="P21" s="24"/>
      <c r="Q21" s="24"/>
      <c r="R21" s="24"/>
      <c r="S21" s="24"/>
      <c r="T21" s="24"/>
      <c r="U21" s="24"/>
      <c r="V21" s="24"/>
      <c r="W21" s="24"/>
      <c r="X21" s="23"/>
      <c r="Y21" s="23"/>
      <c r="Z21" s="23"/>
    </row>
    <row r="22" spans="1:26" s="2" customFormat="1" ht="18.75">
      <c r="A22" s="394"/>
      <c r="B22" s="395"/>
      <c r="C22" s="26"/>
      <c r="D22" s="26"/>
      <c r="E22" s="26"/>
      <c r="F22" s="26"/>
      <c r="G22" s="26"/>
      <c r="H22" s="26"/>
      <c r="I22" s="26"/>
      <c r="J22" s="396"/>
      <c r="K22" s="396"/>
      <c r="L22" s="397"/>
      <c r="M22" s="397"/>
      <c r="N22" s="397"/>
      <c r="O22" s="39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4" sqref="B34"/>
    </sheetView>
  </sheetViews>
  <sheetFormatPr defaultRowHeight="15.75" customHeight="1"/>
  <cols>
    <col min="1" max="1" width="72.1428571428571" style="263" customWidth="1"/>
    <col min="2" max="2" width="28.7142857142857" style="263" customWidth="1"/>
    <col min="3" max="3" width="19.5714285714286" style="263" customWidth="1"/>
    <col min="4" max="5" width="24.5714285714286" style="263" customWidth="1"/>
    <col min="6" max="32" width="19.5714285714286" style="263" customWidth="1"/>
    <col min="33" max="16384" width="10.2857142857143" style="263"/>
  </cols>
  <sheetData>
    <row r="1" ht="15.75">
      <c r="K1" s="256" t="s">
        <v>320</v>
      </c>
    </row>
    <row r="2" ht="15.75">
      <c r="K2" s="256" t="s">
        <v>6</v>
      </c>
    </row>
    <row r="3" ht="15.75">
      <c r="K3" s="256" t="s">
        <v>298</v>
      </c>
    </row>
    <row r="4" ht="15.75">
      <c r="K4" s="256"/>
    </row>
    <row r="5" spans="1:11" ht="15.75">
      <c r="A5" s="257" t="s">
        <v>295</v>
      </c>
      <c r="B5" s="257"/>
      <c r="C5" s="257"/>
      <c r="D5" s="257"/>
      <c r="E5" s="257"/>
      <c r="F5" s="257"/>
      <c r="G5" s="257"/>
      <c r="H5" s="257"/>
      <c r="I5" s="257"/>
      <c r="J5" s="257"/>
      <c r="K5" s="257"/>
    </row>
    <row r="6" spans="1:9" ht="15.75">
      <c r="A6" s="258"/>
      <c r="B6" s="258"/>
      <c r="C6" s="258"/>
      <c r="D6" s="258"/>
      <c r="E6" s="258"/>
      <c r="F6" s="258"/>
      <c r="G6" s="258"/>
      <c r="H6" s="258"/>
      <c r="I6" s="258"/>
    </row>
    <row r="7" spans="1:11" ht="15.75">
      <c r="A7" s="259" t="s">
        <v>357</v>
      </c>
      <c r="B7" s="259"/>
      <c r="C7" s="259"/>
      <c r="D7" s="259"/>
      <c r="E7" s="259"/>
      <c r="F7" s="259"/>
      <c r="G7" s="259"/>
      <c r="H7" s="259"/>
      <c r="I7" s="259"/>
      <c r="K7" s="260" t="s">
        <v>373</v>
      </c>
    </row>
    <row r="8" spans="1:11" ht="15.75">
      <c r="A8" s="259"/>
      <c r="B8" s="259"/>
      <c r="C8" s="259"/>
      <c r="D8" s="259"/>
      <c r="E8" s="259"/>
      <c r="F8" s="259"/>
      <c r="G8" s="259"/>
      <c r="H8" s="259"/>
      <c r="I8" s="259"/>
      <c r="K8" s="260" t="s">
        <v>374</v>
      </c>
    </row>
    <row r="9" spans="1:11" ht="15.75">
      <c r="A9" s="259"/>
      <c r="B9" s="259"/>
      <c r="C9" s="259"/>
      <c r="D9" s="259"/>
      <c r="E9" s="259"/>
      <c r="F9" s="259"/>
      <c r="G9" s="259"/>
      <c r="H9" s="259"/>
      <c r="I9" s="259"/>
      <c r="K9" s="260"/>
    </row>
    <row r="10" spans="1:11" ht="15.75">
      <c r="A10" s="259"/>
      <c r="B10" s="259"/>
      <c r="C10" s="259"/>
      <c r="D10" s="259"/>
      <c r="E10" s="259"/>
      <c r="F10" s="259"/>
      <c r="G10" s="259"/>
      <c r="H10" s="259"/>
      <c r="I10" s="259"/>
      <c r="K10" s="261" t="s">
        <v>375</v>
      </c>
    </row>
    <row r="11" spans="1:11" ht="15.75">
      <c r="A11" s="259"/>
      <c r="B11" s="259"/>
      <c r="C11" s="259"/>
      <c r="D11" s="259"/>
      <c r="E11" s="259"/>
      <c r="F11" s="259"/>
      <c r="G11" s="259"/>
      <c r="H11" s="259"/>
      <c r="I11" s="259"/>
      <c r="K11" s="260" t="s">
        <v>376</v>
      </c>
    </row>
    <row r="12" spans="1:11" ht="15.75">
      <c r="A12" s="262"/>
      <c r="K12" s="260" t="s">
        <v>377</v>
      </c>
    </row>
    <row r="13" spans="1:8" ht="16.5" thickBot="1">
      <c r="A13" s="257" t="s">
        <v>378</v>
      </c>
      <c r="B13" s="257" t="s">
        <v>379</v>
      </c>
      <c r="C13" s="263" t="s">
        <v>380</v>
      </c>
      <c r="D13" s="264"/>
      <c r="E13" s="265"/>
      <c r="F13" s="265"/>
      <c r="G13" s="265"/>
      <c r="H13" s="265"/>
    </row>
    <row r="14" spans="1:2" ht="15.75">
      <c r="A14" s="266" t="s">
        <v>381</v>
      </c>
      <c r="B14" s="267">
        <v>29895.434000000001</v>
      </c>
    </row>
    <row r="15" spans="1:2" ht="15.75">
      <c r="A15" s="268" t="s">
        <v>382</v>
      </c>
      <c r="B15" s="269">
        <v>0</v>
      </c>
    </row>
    <row r="16" spans="1:4" ht="15.75">
      <c r="A16" s="270" t="s">
        <v>383</v>
      </c>
      <c r="B16" s="271">
        <v>0</v>
      </c>
      <c r="D16" s="262" t="s">
        <v>384</v>
      </c>
    </row>
    <row r="17" spans="1:14" ht="16.5" thickBot="1">
      <c r="A17" s="272" t="s">
        <v>385</v>
      </c>
      <c r="B17" s="273">
        <v>1</v>
      </c>
      <c r="D17" s="274" t="s">
        <v>386</v>
      </c>
      <c r="E17" s="274"/>
      <c r="F17" s="275"/>
      <c r="G17" s="275" t="str">
        <f>IF(AND(0&lt;SUM(B80:AF80),SUM(B80:AF80)&lt;=10),SUM(B80:AF80),"не окупается")</f>
        <v>не окупается</v>
      </c>
      <c r="K17" s="276"/>
      <c r="N17" s="277"/>
    </row>
    <row r="18" spans="1:11" ht="15.75">
      <c r="A18" s="266" t="s">
        <v>387</v>
      </c>
      <c r="B18" s="267">
        <v>0</v>
      </c>
      <c r="D18" s="274" t="s">
        <v>388</v>
      </c>
      <c r="E18" s="274"/>
      <c r="F18" s="278"/>
      <c r="G18" s="275" t="str">
        <f>IF(AND(0&lt;SUM(B81:AF81),SUM(B81:AF81)&lt;=10),SUM(B81:AF81),"не окупается")</f>
        <v>не окупается</v>
      </c>
      <c r="K18" s="276"/>
    </row>
    <row r="19" spans="1:11" ht="15.75">
      <c r="A19" s="268" t="s">
        <v>389</v>
      </c>
      <c r="B19" s="269">
        <v>1</v>
      </c>
      <c r="D19" s="274" t="s">
        <v>390</v>
      </c>
      <c r="E19" s="274"/>
      <c r="F19" s="278"/>
      <c r="G19" s="279">
        <f>AF78</f>
        <v>-33709.479222286092</v>
      </c>
      <c r="K19" s="276"/>
    </row>
    <row r="20" spans="1:11" ht="15.75">
      <c r="A20" s="268" t="s">
        <v>391</v>
      </c>
      <c r="B20" s="269">
        <v>1</v>
      </c>
      <c r="D20" s="274" t="s">
        <v>392</v>
      </c>
      <c r="E20" s="274"/>
      <c r="F20" s="278"/>
      <c r="G20" s="274" t="str">
        <f>IF(G19&gt;0,"Да","Нет")</f>
        <v>Нет</v>
      </c>
      <c r="I20" s="263" t="s">
        <v>380</v>
      </c>
      <c r="K20" s="276"/>
    </row>
    <row r="21" spans="1:2" ht="15.75">
      <c r="A21" s="270" t="s">
        <v>393</v>
      </c>
      <c r="B21" s="271">
        <v>0</v>
      </c>
    </row>
    <row r="22" spans="1:10" ht="15.75">
      <c r="A22" s="270" t="s">
        <v>394</v>
      </c>
      <c r="B22" s="271">
        <v>0</v>
      </c>
      <c r="J22" s="263" t="s">
        <v>380</v>
      </c>
    </row>
    <row r="23" spans="1:2" ht="15.75">
      <c r="A23" s="268" t="s">
        <v>395</v>
      </c>
      <c r="B23" s="269">
        <v>1</v>
      </c>
    </row>
    <row r="24" spans="1:2" ht="15.75">
      <c r="A24" s="280"/>
      <c r="B24" s="281"/>
    </row>
    <row r="25" spans="1:2" ht="16.5" thickBot="1">
      <c r="A25" s="272" t="s">
        <v>396</v>
      </c>
      <c r="B25" s="282">
        <v>0.20000000000000001</v>
      </c>
    </row>
    <row r="26" spans="1:2" ht="15.75">
      <c r="A26" s="283" t="s">
        <v>380</v>
      </c>
      <c r="B26" s="284"/>
    </row>
    <row r="27" spans="1:2" ht="15.75">
      <c r="A27" s="268" t="s">
        <v>397</v>
      </c>
      <c r="B27" s="269">
        <v>0</v>
      </c>
    </row>
    <row r="28" spans="1:2" ht="15.75">
      <c r="A28" s="285" t="s">
        <v>398</v>
      </c>
      <c r="B28" s="286">
        <v>0</v>
      </c>
    </row>
    <row r="29" spans="1:2" ht="16.5" thickBot="1">
      <c r="A29" s="280" t="s">
        <v>399</v>
      </c>
      <c r="B29" s="287">
        <v>0</v>
      </c>
    </row>
    <row r="30" spans="1:2" ht="15.75">
      <c r="A30" s="288" t="s">
        <v>400</v>
      </c>
      <c r="B30" s="289">
        <v>0</v>
      </c>
    </row>
    <row r="31" spans="1:2" ht="15.75">
      <c r="A31" s="290" t="s">
        <v>401</v>
      </c>
      <c r="B31" s="291">
        <v>0</v>
      </c>
    </row>
    <row r="32" spans="1:2" ht="15.75">
      <c r="A32" s="290" t="s">
        <v>402</v>
      </c>
      <c r="B32" s="292">
        <v>0</v>
      </c>
    </row>
    <row r="33" spans="1:2" ht="15.75">
      <c r="A33" s="290" t="s">
        <v>403</v>
      </c>
      <c r="B33" s="292">
        <v>0</v>
      </c>
    </row>
    <row r="34" spans="1:2" ht="15.75">
      <c r="A34" s="290" t="s">
        <v>404</v>
      </c>
      <c r="B34" s="292">
        <v>0.1285</v>
      </c>
    </row>
    <row r="35" spans="1:2" ht="15.75">
      <c r="A35" s="290" t="s">
        <v>405</v>
      </c>
      <c r="B35" s="292">
        <v>1</v>
      </c>
    </row>
    <row r="36" spans="1:32" ht="23.25" customHeight="1" thickBot="1">
      <c r="A36" s="293" t="s">
        <v>406</v>
      </c>
      <c r="B36" s="294">
        <v>0.1085</v>
      </c>
      <c r="C36" s="295"/>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row>
    <row r="37" spans="1:32" ht="15.75">
      <c r="A37" s="297" t="s">
        <v>407</v>
      </c>
      <c r="B37" s="298">
        <v>0</v>
      </c>
      <c r="C37" s="298">
        <v>1</v>
      </c>
      <c r="D37" s="298">
        <v>2</v>
      </c>
      <c r="E37" s="298">
        <v>3</v>
      </c>
      <c r="F37" s="298">
        <v>4</v>
      </c>
      <c r="G37" s="298">
        <v>5</v>
      </c>
      <c r="H37" s="298">
        <v>6</v>
      </c>
      <c r="I37" s="298">
        <v>7</v>
      </c>
      <c r="J37" s="298">
        <v>8</v>
      </c>
      <c r="K37" s="298">
        <v>9</v>
      </c>
      <c r="L37" s="298">
        <v>10</v>
      </c>
      <c r="M37" s="298">
        <v>11</v>
      </c>
      <c r="N37" s="298">
        <v>12</v>
      </c>
      <c r="O37" s="298">
        <v>13</v>
      </c>
      <c r="P37" s="298">
        <v>14</v>
      </c>
      <c r="Q37" s="298">
        <v>15</v>
      </c>
      <c r="R37" s="298">
        <v>16</v>
      </c>
      <c r="S37" s="298">
        <v>17</v>
      </c>
      <c r="T37" s="298">
        <v>18</v>
      </c>
      <c r="U37" s="298">
        <v>19</v>
      </c>
      <c r="V37" s="298">
        <v>20</v>
      </c>
      <c r="W37" s="298">
        <v>21</v>
      </c>
      <c r="X37" s="298">
        <v>22</v>
      </c>
      <c r="Y37" s="298">
        <v>23</v>
      </c>
      <c r="Z37" s="298">
        <v>24</v>
      </c>
      <c r="AA37" s="298">
        <v>25</v>
      </c>
      <c r="AB37" s="298">
        <v>26</v>
      </c>
      <c r="AC37" s="298">
        <v>27</v>
      </c>
      <c r="AD37" s="298">
        <v>28</v>
      </c>
      <c r="AE37" s="298">
        <v>29</v>
      </c>
      <c r="AF37" s="298">
        <v>30</v>
      </c>
    </row>
    <row r="38" spans="1:32" ht="15.75">
      <c r="A38" s="299" t="s">
        <v>408</v>
      </c>
      <c r="B38" s="300">
        <v>0</v>
      </c>
      <c r="C38" s="300">
        <v>0.047</v>
      </c>
      <c r="D38" s="300">
        <v>0.040000000000000001</v>
      </c>
      <c r="E38" s="300">
        <v>0.040000000000000001</v>
      </c>
      <c r="F38" s="300">
        <v>0.040000000000000001</v>
      </c>
      <c r="G38" s="300">
        <v>0.040000000000000001</v>
      </c>
      <c r="H38" s="300">
        <v>0.040000000000000001</v>
      </c>
      <c r="I38" s="300">
        <v>0.040000000000000001</v>
      </c>
      <c r="J38" s="300">
        <v>0.040000000000000001</v>
      </c>
      <c r="K38" s="300">
        <v>0.040000000000000001</v>
      </c>
      <c r="L38" s="300">
        <v>0.040000000000000001</v>
      </c>
      <c r="M38" s="300">
        <v>0.040000000000000001</v>
      </c>
      <c r="N38" s="300">
        <v>0.040000000000000001</v>
      </c>
      <c r="O38" s="300">
        <v>0.040000000000000001</v>
      </c>
      <c r="P38" s="300">
        <v>0.040000000000000001</v>
      </c>
      <c r="Q38" s="300">
        <v>0.040000000000000001</v>
      </c>
      <c r="R38" s="300">
        <v>0.040000000000000001</v>
      </c>
      <c r="S38" s="300">
        <v>0.040000000000000001</v>
      </c>
      <c r="T38" s="300">
        <v>0.040000000000000001</v>
      </c>
      <c r="U38" s="300">
        <v>0.040000000000000001</v>
      </c>
      <c r="V38" s="300">
        <v>0.040000000000000001</v>
      </c>
      <c r="W38" s="300">
        <v>0.040000000000000001</v>
      </c>
      <c r="X38" s="300">
        <v>0.040000000000000001</v>
      </c>
      <c r="Y38" s="300">
        <v>0.040000000000000001</v>
      </c>
      <c r="Z38" s="300">
        <v>0.040000000000000001</v>
      </c>
      <c r="AA38" s="300">
        <v>0.040000000000000001</v>
      </c>
      <c r="AB38" s="300">
        <v>0.040000000000000001</v>
      </c>
      <c r="AC38" s="300">
        <v>0.040000000000000001</v>
      </c>
      <c r="AD38" s="300">
        <v>0.040000000000000001</v>
      </c>
      <c r="AE38" s="300">
        <v>0.040000000000000001</v>
      </c>
      <c r="AF38" s="300">
        <v>0.040000000000000001</v>
      </c>
    </row>
    <row r="39" spans="1:32" ht="15.75">
      <c r="A39" s="299" t="s">
        <v>409</v>
      </c>
      <c r="B39" s="300"/>
      <c r="C39" s="300">
        <f t="shared" si="0" ref="C39:AF39">(1+B39)*(1+C38)-1</f>
        <v>0.046999999999999931</v>
      </c>
      <c r="D39" s="300">
        <f t="shared" si="0"/>
        <v>0.08888000000000007</v>
      </c>
      <c r="E39" s="300">
        <f t="shared" si="0"/>
        <v>0.1324352000000002</v>
      </c>
      <c r="F39" s="300">
        <f t="shared" si="0"/>
        <v>0.17773260800000035</v>
      </c>
      <c r="G39" s="300">
        <f t="shared" si="0"/>
        <v>0.2248419123200005</v>
      </c>
      <c r="H39" s="300">
        <f t="shared" si="0"/>
        <v>0.27383558881280057</v>
      </c>
      <c r="I39" s="300">
        <f t="shared" si="0"/>
        <v>0.32478901236531255</v>
      </c>
      <c r="J39" s="300">
        <f t="shared" si="0"/>
        <v>0.37778057285992506</v>
      </c>
      <c r="K39" s="300">
        <f t="shared" si="0"/>
        <v>0.43289179577432213</v>
      </c>
      <c r="L39" s="300">
        <f t="shared" si="0"/>
        <v>0.49020746760529499</v>
      </c>
      <c r="M39" s="300">
        <f t="shared" si="0"/>
        <v>0.5498157663095069</v>
      </c>
      <c r="N39" s="300">
        <f t="shared" si="0"/>
        <v>0.61180839696188727</v>
      </c>
      <c r="O39" s="300">
        <f t="shared" si="0"/>
        <v>0.67628073284036283</v>
      </c>
      <c r="P39" s="300">
        <f t="shared" si="0"/>
        <v>0.74333196215397734</v>
      </c>
      <c r="Q39" s="300">
        <f t="shared" si="0"/>
        <v>0.81306524064013641</v>
      </c>
      <c r="R39" s="300">
        <f t="shared" si="0"/>
        <v>0.88558785026574194</v>
      </c>
      <c r="S39" s="300">
        <f t="shared" si="0"/>
        <v>0.96101136427637179</v>
      </c>
      <c r="T39" s="300">
        <f t="shared" si="0"/>
        <v>1.0394518188474269</v>
      </c>
      <c r="U39" s="300">
        <f t="shared" si="0"/>
        <v>1.1210298916013239</v>
      </c>
      <c r="V39" s="300">
        <f t="shared" si="0"/>
        <v>1.2058710872653768</v>
      </c>
      <c r="W39" s="300">
        <f t="shared" si="0"/>
        <v>1.2941059307559919</v>
      </c>
      <c r="X39" s="300">
        <f t="shared" si="0"/>
        <v>1.3858701679862318</v>
      </c>
      <c r="Y39" s="300">
        <f t="shared" si="0"/>
        <v>1.4813049747056812</v>
      </c>
      <c r="Z39" s="300">
        <f t="shared" si="0"/>
        <v>1.5805571736939084</v>
      </c>
      <c r="AA39" s="300">
        <f t="shared" si="0"/>
        <v>1.6837794606416647</v>
      </c>
      <c r="AB39" s="300">
        <f t="shared" si="0"/>
        <v>1.7911306390673314</v>
      </c>
      <c r="AC39" s="300">
        <f t="shared" si="0"/>
        <v>1.9027758646300246</v>
      </c>
      <c r="AD39" s="300">
        <f t="shared" si="0"/>
        <v>2.0188868992152256</v>
      </c>
      <c r="AE39" s="300">
        <f t="shared" si="0"/>
        <v>2.1396423751838345</v>
      </c>
      <c r="AF39" s="300">
        <f t="shared" si="0"/>
        <v>2.265228070191188</v>
      </c>
    </row>
    <row r="40" spans="1:32" s="262" customFormat="1" ht="16.5" thickBot="1">
      <c r="A40" s="301" t="s">
        <v>398</v>
      </c>
      <c r="B40" s="302">
        <v>0</v>
      </c>
      <c r="C40" s="302">
        <v>0</v>
      </c>
      <c r="D40" s="302">
        <v>0</v>
      </c>
      <c r="E40" s="302">
        <v>0</v>
      </c>
      <c r="F40" s="302">
        <v>0</v>
      </c>
      <c r="G40" s="302">
        <v>0</v>
      </c>
      <c r="H40" s="302">
        <v>0</v>
      </c>
      <c r="I40" s="302">
        <v>0</v>
      </c>
      <c r="J40" s="302">
        <v>0</v>
      </c>
      <c r="K40" s="302">
        <v>0</v>
      </c>
      <c r="L40" s="302">
        <v>0</v>
      </c>
      <c r="M40" s="302">
        <v>0</v>
      </c>
      <c r="N40" s="302">
        <v>0</v>
      </c>
      <c r="O40" s="302">
        <v>0</v>
      </c>
      <c r="P40" s="302">
        <v>0</v>
      </c>
      <c r="Q40" s="302">
        <v>0</v>
      </c>
      <c r="R40" s="302">
        <v>0</v>
      </c>
      <c r="S40" s="302">
        <v>0</v>
      </c>
      <c r="T40" s="302">
        <v>0</v>
      </c>
      <c r="U40" s="302">
        <v>0</v>
      </c>
      <c r="V40" s="302">
        <v>0</v>
      </c>
      <c r="W40" s="302">
        <v>0</v>
      </c>
      <c r="X40" s="302">
        <v>0</v>
      </c>
      <c r="Y40" s="302">
        <v>0</v>
      </c>
      <c r="Z40" s="302">
        <v>0</v>
      </c>
      <c r="AA40" s="302">
        <v>0</v>
      </c>
      <c r="AB40" s="302">
        <v>0</v>
      </c>
      <c r="AC40" s="302">
        <v>0</v>
      </c>
      <c r="AD40" s="302">
        <v>0</v>
      </c>
      <c r="AE40" s="302">
        <v>0</v>
      </c>
      <c r="AF40" s="302">
        <v>0</v>
      </c>
    </row>
    <row r="41" ht="16.5" thickBot="1"/>
    <row r="42" spans="1:32" ht="15.75">
      <c r="A42" s="303" t="s">
        <v>410</v>
      </c>
      <c r="B42" s="298">
        <v>0</v>
      </c>
      <c r="C42" s="298">
        <v>1</v>
      </c>
      <c r="D42" s="298">
        <v>2</v>
      </c>
      <c r="E42" s="298">
        <v>3</v>
      </c>
      <c r="F42" s="298">
        <v>4</v>
      </c>
      <c r="G42" s="298">
        <v>5</v>
      </c>
      <c r="H42" s="298">
        <v>6</v>
      </c>
      <c r="I42" s="298">
        <v>7</v>
      </c>
      <c r="J42" s="298">
        <v>8</v>
      </c>
      <c r="K42" s="298">
        <v>9</v>
      </c>
      <c r="L42" s="298">
        <v>10</v>
      </c>
      <c r="M42" s="298">
        <v>11</v>
      </c>
      <c r="N42" s="298">
        <v>12</v>
      </c>
      <c r="O42" s="298">
        <v>13</v>
      </c>
      <c r="P42" s="298">
        <v>14</v>
      </c>
      <c r="Q42" s="298">
        <v>15</v>
      </c>
      <c r="R42" s="298">
        <v>16</v>
      </c>
      <c r="S42" s="298">
        <v>17</v>
      </c>
      <c r="T42" s="298">
        <v>18</v>
      </c>
      <c r="U42" s="298">
        <v>19</v>
      </c>
      <c r="V42" s="298">
        <v>20</v>
      </c>
      <c r="W42" s="298">
        <v>21</v>
      </c>
      <c r="X42" s="298">
        <v>22</v>
      </c>
      <c r="Y42" s="298">
        <v>23</v>
      </c>
      <c r="Z42" s="298">
        <v>24</v>
      </c>
      <c r="AA42" s="298">
        <v>25</v>
      </c>
      <c r="AB42" s="298">
        <v>26</v>
      </c>
      <c r="AC42" s="298">
        <v>27</v>
      </c>
      <c r="AD42" s="298">
        <v>28</v>
      </c>
      <c r="AE42" s="298">
        <v>29</v>
      </c>
      <c r="AF42" s="298">
        <v>30</v>
      </c>
    </row>
    <row r="43" spans="1:32" ht="15.75">
      <c r="A43" s="299" t="s">
        <v>411</v>
      </c>
      <c r="B43" s="304">
        <v>0</v>
      </c>
      <c r="C43" s="304">
        <v>0</v>
      </c>
      <c r="D43" s="304">
        <v>0</v>
      </c>
      <c r="E43" s="304">
        <v>0</v>
      </c>
      <c r="F43" s="304">
        <v>0</v>
      </c>
      <c r="G43" s="304">
        <v>0</v>
      </c>
      <c r="H43" s="304">
        <v>0</v>
      </c>
      <c r="I43" s="304">
        <v>0</v>
      </c>
      <c r="J43" s="304">
        <v>0</v>
      </c>
      <c r="K43" s="304">
        <v>0</v>
      </c>
      <c r="L43" s="304">
        <v>0</v>
      </c>
      <c r="M43" s="304">
        <v>0</v>
      </c>
      <c r="N43" s="304">
        <v>0</v>
      </c>
      <c r="O43" s="304">
        <v>0</v>
      </c>
      <c r="P43" s="304">
        <v>0</v>
      </c>
      <c r="Q43" s="304">
        <v>0</v>
      </c>
      <c r="R43" s="304">
        <v>0</v>
      </c>
      <c r="S43" s="304">
        <v>0</v>
      </c>
      <c r="T43" s="304">
        <v>0</v>
      </c>
      <c r="U43" s="304">
        <v>0</v>
      </c>
      <c r="V43" s="304">
        <v>0</v>
      </c>
      <c r="W43" s="304">
        <v>0</v>
      </c>
      <c r="X43" s="304">
        <v>0</v>
      </c>
      <c r="Y43" s="304">
        <v>0</v>
      </c>
      <c r="Z43" s="304">
        <v>0</v>
      </c>
      <c r="AA43" s="304">
        <v>0</v>
      </c>
      <c r="AB43" s="304">
        <v>0</v>
      </c>
      <c r="AC43" s="304">
        <v>0</v>
      </c>
      <c r="AD43" s="304">
        <v>0</v>
      </c>
      <c r="AE43" s="304">
        <v>0</v>
      </c>
      <c r="AF43" s="304">
        <v>0</v>
      </c>
    </row>
    <row r="44" spans="1:32" ht="15.75">
      <c r="A44" s="299" t="s">
        <v>412</v>
      </c>
      <c r="B44" s="304">
        <v>0</v>
      </c>
      <c r="C44" s="304">
        <v>0</v>
      </c>
      <c r="D44" s="304">
        <v>0</v>
      </c>
      <c r="E44" s="304">
        <v>0</v>
      </c>
      <c r="F44" s="304">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304">
        <v>0</v>
      </c>
      <c r="AC44" s="304">
        <v>0</v>
      </c>
      <c r="AD44" s="304">
        <v>0</v>
      </c>
      <c r="AE44" s="304">
        <v>0</v>
      </c>
      <c r="AF44" s="304">
        <v>0</v>
      </c>
    </row>
    <row r="45" spans="1:32" ht="15.75">
      <c r="A45" s="299" t="s">
        <v>413</v>
      </c>
      <c r="B45" s="304">
        <v>0</v>
      </c>
      <c r="C45" s="304">
        <v>0</v>
      </c>
      <c r="D45" s="304">
        <v>0</v>
      </c>
      <c r="E45" s="304">
        <v>0</v>
      </c>
      <c r="F45" s="304">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4">
        <v>0</v>
      </c>
      <c r="Z45" s="304">
        <v>0</v>
      </c>
      <c r="AA45" s="304">
        <v>0</v>
      </c>
      <c r="AB45" s="304">
        <v>0</v>
      </c>
      <c r="AC45" s="304">
        <v>0</v>
      </c>
      <c r="AD45" s="304">
        <v>0</v>
      </c>
      <c r="AE45" s="304">
        <v>0</v>
      </c>
      <c r="AF45" s="304">
        <v>0</v>
      </c>
    </row>
    <row r="46" spans="1:32" ht="16.5" thickBot="1">
      <c r="A46" s="301" t="s">
        <v>414</v>
      </c>
      <c r="B46" s="302">
        <v>0</v>
      </c>
      <c r="C46" s="302">
        <v>0</v>
      </c>
      <c r="D46" s="302">
        <v>0</v>
      </c>
      <c r="E46" s="302">
        <v>0</v>
      </c>
      <c r="F46" s="302">
        <v>0</v>
      </c>
      <c r="G46" s="302">
        <v>0</v>
      </c>
      <c r="H46" s="302">
        <v>0</v>
      </c>
      <c r="I46" s="302">
        <v>0</v>
      </c>
      <c r="J46" s="302">
        <v>0</v>
      </c>
      <c r="K46" s="302">
        <v>0</v>
      </c>
      <c r="L46" s="302">
        <v>0</v>
      </c>
      <c r="M46" s="302">
        <v>0</v>
      </c>
      <c r="N46" s="302">
        <v>0</v>
      </c>
      <c r="O46" s="302">
        <v>0</v>
      </c>
      <c r="P46" s="302">
        <v>0</v>
      </c>
      <c r="Q46" s="302">
        <v>0</v>
      </c>
      <c r="R46" s="302">
        <v>0</v>
      </c>
      <c r="S46" s="302">
        <v>0</v>
      </c>
      <c r="T46" s="302">
        <v>0</v>
      </c>
      <c r="U46" s="302">
        <v>0</v>
      </c>
      <c r="V46" s="302">
        <v>0</v>
      </c>
      <c r="W46" s="302">
        <v>0</v>
      </c>
      <c r="X46" s="302">
        <v>0</v>
      </c>
      <c r="Y46" s="302">
        <v>0</v>
      </c>
      <c r="Z46" s="302">
        <v>0</v>
      </c>
      <c r="AA46" s="302">
        <v>0</v>
      </c>
      <c r="AB46" s="302">
        <v>0</v>
      </c>
      <c r="AC46" s="302">
        <v>0</v>
      </c>
      <c r="AD46" s="302">
        <v>0</v>
      </c>
      <c r="AE46" s="302">
        <v>0</v>
      </c>
      <c r="AF46" s="302">
        <v>0</v>
      </c>
    </row>
    <row r="47" spans="1:32" ht="16.5" thickBot="1">
      <c r="A47" s="276"/>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row>
    <row r="48" spans="1:32" s="276" customFormat="1" ht="15.75">
      <c r="A48" s="303" t="s">
        <v>415</v>
      </c>
      <c r="B48" s="298">
        <v>0</v>
      </c>
      <c r="C48" s="298">
        <v>1</v>
      </c>
      <c r="D48" s="298">
        <v>2</v>
      </c>
      <c r="E48" s="298">
        <v>3</v>
      </c>
      <c r="F48" s="298">
        <v>4</v>
      </c>
      <c r="G48" s="298">
        <v>5</v>
      </c>
      <c r="H48" s="298">
        <v>6</v>
      </c>
      <c r="I48" s="298">
        <v>7</v>
      </c>
      <c r="J48" s="298">
        <v>8</v>
      </c>
      <c r="K48" s="298">
        <v>9</v>
      </c>
      <c r="L48" s="298">
        <v>10</v>
      </c>
      <c r="M48" s="298">
        <v>11</v>
      </c>
      <c r="N48" s="298">
        <v>12</v>
      </c>
      <c r="O48" s="298">
        <v>13</v>
      </c>
      <c r="P48" s="298">
        <v>14</v>
      </c>
      <c r="Q48" s="298">
        <v>15</v>
      </c>
      <c r="R48" s="298">
        <v>16</v>
      </c>
      <c r="S48" s="298">
        <v>17</v>
      </c>
      <c r="T48" s="298">
        <v>18</v>
      </c>
      <c r="U48" s="298">
        <v>19</v>
      </c>
      <c r="V48" s="298">
        <v>20</v>
      </c>
      <c r="W48" s="298">
        <v>21</v>
      </c>
      <c r="X48" s="298">
        <v>22</v>
      </c>
      <c r="Y48" s="298">
        <v>23</v>
      </c>
      <c r="Z48" s="298">
        <v>24</v>
      </c>
      <c r="AA48" s="298">
        <v>25</v>
      </c>
      <c r="AB48" s="298">
        <v>26</v>
      </c>
      <c r="AC48" s="298">
        <v>27</v>
      </c>
      <c r="AD48" s="298">
        <v>28</v>
      </c>
      <c r="AE48" s="298">
        <v>29</v>
      </c>
      <c r="AF48" s="298">
        <v>30</v>
      </c>
    </row>
    <row r="49" spans="1:32" s="262" customFormat="1" ht="14.25">
      <c r="A49" s="306" t="s">
        <v>416</v>
      </c>
      <c r="B49" s="307">
        <f>B40*$B$17</f>
        <v>0</v>
      </c>
      <c r="C49" s="307">
        <f>C40*$B$17</f>
        <v>0</v>
      </c>
      <c r="D49" s="307">
        <f t="shared" si="1" ref="D49:AF49">D40*$B$17</f>
        <v>0</v>
      </c>
      <c r="E49" s="307">
        <f t="shared" si="1"/>
        <v>0</v>
      </c>
      <c r="F49" s="307">
        <f t="shared" si="1"/>
        <v>0</v>
      </c>
      <c r="G49" s="307">
        <f t="shared" si="1"/>
        <v>0</v>
      </c>
      <c r="H49" s="307">
        <f t="shared" si="1"/>
        <v>0</v>
      </c>
      <c r="I49" s="307">
        <f t="shared" si="1"/>
        <v>0</v>
      </c>
      <c r="J49" s="307">
        <f t="shared" si="1"/>
        <v>0</v>
      </c>
      <c r="K49" s="307">
        <f t="shared" si="1"/>
        <v>0</v>
      </c>
      <c r="L49" s="307">
        <f t="shared" si="1"/>
        <v>0</v>
      </c>
      <c r="M49" s="307">
        <f t="shared" si="1"/>
        <v>0</v>
      </c>
      <c r="N49" s="307">
        <f t="shared" si="1"/>
        <v>0</v>
      </c>
      <c r="O49" s="307">
        <f t="shared" si="1"/>
        <v>0</v>
      </c>
      <c r="P49" s="307">
        <f t="shared" si="1"/>
        <v>0</v>
      </c>
      <c r="Q49" s="307">
        <f t="shared" si="1"/>
        <v>0</v>
      </c>
      <c r="R49" s="307">
        <f t="shared" si="1"/>
        <v>0</v>
      </c>
      <c r="S49" s="307">
        <f t="shared" si="1"/>
        <v>0</v>
      </c>
      <c r="T49" s="307">
        <f t="shared" si="1"/>
        <v>0</v>
      </c>
      <c r="U49" s="307">
        <f t="shared" si="1"/>
        <v>0</v>
      </c>
      <c r="V49" s="307">
        <f t="shared" si="1"/>
        <v>0</v>
      </c>
      <c r="W49" s="307">
        <f t="shared" si="1"/>
        <v>0</v>
      </c>
      <c r="X49" s="307">
        <f t="shared" si="1"/>
        <v>0</v>
      </c>
      <c r="Y49" s="307">
        <f t="shared" si="1"/>
        <v>0</v>
      </c>
      <c r="Z49" s="307">
        <f t="shared" si="1"/>
        <v>0</v>
      </c>
      <c r="AA49" s="307">
        <f t="shared" si="1"/>
        <v>0</v>
      </c>
      <c r="AB49" s="307">
        <f t="shared" si="1"/>
        <v>0</v>
      </c>
      <c r="AC49" s="307">
        <f t="shared" si="1"/>
        <v>0</v>
      </c>
      <c r="AD49" s="307">
        <f t="shared" si="1"/>
        <v>0</v>
      </c>
      <c r="AE49" s="307">
        <f t="shared" si="1"/>
        <v>0</v>
      </c>
      <c r="AF49" s="307">
        <f t="shared" si="1"/>
        <v>0</v>
      </c>
    </row>
    <row r="50" spans="1:32" ht="15.75">
      <c r="A50" s="299" t="s">
        <v>417</v>
      </c>
      <c r="B50" s="308">
        <f t="shared" si="2" ref="B50:AF50">SUM(B51:B56)</f>
        <v>0</v>
      </c>
      <c r="C50" s="308">
        <f t="shared" si="2"/>
        <v>-657.69954799999994</v>
      </c>
      <c r="D50" s="308">
        <f t="shared" si="2"/>
        <v>-657.69954799999994</v>
      </c>
      <c r="E50" s="308">
        <f t="shared" si="2"/>
        <v>-657.69954799999994</v>
      </c>
      <c r="F50" s="308">
        <f t="shared" si="2"/>
        <v>-657.69954799999994</v>
      </c>
      <c r="G50" s="308">
        <f t="shared" si="2"/>
        <v>-657.69954799999994</v>
      </c>
      <c r="H50" s="308">
        <f t="shared" si="2"/>
        <v>-657.69954799999994</v>
      </c>
      <c r="I50" s="308">
        <f t="shared" si="2"/>
        <v>-657.69954799999994</v>
      </c>
      <c r="J50" s="308">
        <f t="shared" si="2"/>
        <v>-657.69954799999994</v>
      </c>
      <c r="K50" s="308">
        <f t="shared" si="2"/>
        <v>-657.69954799999994</v>
      </c>
      <c r="L50" s="308">
        <f t="shared" si="2"/>
        <v>-657.69954799999994</v>
      </c>
      <c r="M50" s="308">
        <f t="shared" si="2"/>
        <v>-657.69954799999994</v>
      </c>
      <c r="N50" s="308">
        <f t="shared" si="2"/>
        <v>-657.69954799999994</v>
      </c>
      <c r="O50" s="308">
        <f t="shared" si="2"/>
        <v>-657.69954799999994</v>
      </c>
      <c r="P50" s="308">
        <f t="shared" si="2"/>
        <v>-657.69954799999994</v>
      </c>
      <c r="Q50" s="308">
        <f t="shared" si="2"/>
        <v>-657.69954799999994</v>
      </c>
      <c r="R50" s="308">
        <f t="shared" si="2"/>
        <v>-657.69954799999994</v>
      </c>
      <c r="S50" s="308">
        <f t="shared" si="2"/>
        <v>-657.69954799999994</v>
      </c>
      <c r="T50" s="308">
        <f t="shared" si="2"/>
        <v>-657.69954799999994</v>
      </c>
      <c r="U50" s="308">
        <f t="shared" si="2"/>
        <v>-657.69954799999994</v>
      </c>
      <c r="V50" s="308">
        <f t="shared" si="2"/>
        <v>-657.69954799999994</v>
      </c>
      <c r="W50" s="308">
        <f t="shared" si="2"/>
        <v>-657.69954799999994</v>
      </c>
      <c r="X50" s="308">
        <f t="shared" si="2"/>
        <v>-657.69954799999994</v>
      </c>
      <c r="Y50" s="308">
        <f t="shared" si="2"/>
        <v>-657.69954799999994</v>
      </c>
      <c r="Z50" s="308">
        <f t="shared" si="2"/>
        <v>-657.69954799999994</v>
      </c>
      <c r="AA50" s="308">
        <f t="shared" si="2"/>
        <v>-657.69954799999994</v>
      </c>
      <c r="AB50" s="308">
        <f t="shared" si="2"/>
        <v>-657.69954799999994</v>
      </c>
      <c r="AC50" s="308">
        <f t="shared" si="2"/>
        <v>-657.69954799999994</v>
      </c>
      <c r="AD50" s="308">
        <f t="shared" si="2"/>
        <v>-657.69954799999994</v>
      </c>
      <c r="AE50" s="308">
        <f t="shared" si="2"/>
        <v>-657.69954799999994</v>
      </c>
      <c r="AF50" s="308">
        <f t="shared" si="2"/>
        <v>-657.69954799999994</v>
      </c>
    </row>
    <row r="51" spans="1:32" ht="15.75">
      <c r="A51" s="309" t="s">
        <v>418</v>
      </c>
      <c r="B51" s="308">
        <f t="shared" si="3" ref="B51:AF51">-IF(B$37&lt;=$B$22,0,$B$18*(1+B$39)*$B$17)</f>
        <v>0</v>
      </c>
      <c r="C51" s="308">
        <f t="shared" si="3"/>
        <v>0</v>
      </c>
      <c r="D51" s="308">
        <f t="shared" si="3"/>
        <v>0</v>
      </c>
      <c r="E51" s="308">
        <f t="shared" si="3"/>
        <v>0</v>
      </c>
      <c r="F51" s="308">
        <f t="shared" si="3"/>
        <v>0</v>
      </c>
      <c r="G51" s="308">
        <f t="shared" si="3"/>
        <v>0</v>
      </c>
      <c r="H51" s="308">
        <f t="shared" si="3"/>
        <v>0</v>
      </c>
      <c r="I51" s="308">
        <f t="shared" si="3"/>
        <v>0</v>
      </c>
      <c r="J51" s="308">
        <f t="shared" si="3"/>
        <v>0</v>
      </c>
      <c r="K51" s="308">
        <f t="shared" si="3"/>
        <v>0</v>
      </c>
      <c r="L51" s="308">
        <f t="shared" si="3"/>
        <v>0</v>
      </c>
      <c r="M51" s="308">
        <f t="shared" si="3"/>
        <v>0</v>
      </c>
      <c r="N51" s="308">
        <f t="shared" si="3"/>
        <v>0</v>
      </c>
      <c r="O51" s="308">
        <f t="shared" si="3"/>
        <v>0</v>
      </c>
      <c r="P51" s="308">
        <f t="shared" si="3"/>
        <v>0</v>
      </c>
      <c r="Q51" s="308">
        <f t="shared" si="3"/>
        <v>0</v>
      </c>
      <c r="R51" s="308">
        <f t="shared" si="3"/>
        <v>0</v>
      </c>
      <c r="S51" s="308">
        <f t="shared" si="3"/>
        <v>0</v>
      </c>
      <c r="T51" s="308">
        <f t="shared" si="3"/>
        <v>0</v>
      </c>
      <c r="U51" s="308">
        <f t="shared" si="3"/>
        <v>0</v>
      </c>
      <c r="V51" s="308">
        <f t="shared" si="3"/>
        <v>0</v>
      </c>
      <c r="W51" s="308">
        <f t="shared" si="3"/>
        <v>0</v>
      </c>
      <c r="X51" s="308">
        <f t="shared" si="3"/>
        <v>0</v>
      </c>
      <c r="Y51" s="308">
        <f t="shared" si="3"/>
        <v>0</v>
      </c>
      <c r="Z51" s="308">
        <f t="shared" si="3"/>
        <v>0</v>
      </c>
      <c r="AA51" s="308">
        <f t="shared" si="3"/>
        <v>0</v>
      </c>
      <c r="AB51" s="308">
        <f t="shared" si="3"/>
        <v>0</v>
      </c>
      <c r="AC51" s="308">
        <f t="shared" si="3"/>
        <v>0</v>
      </c>
      <c r="AD51" s="308">
        <f t="shared" si="3"/>
        <v>0</v>
      </c>
      <c r="AE51" s="308">
        <f t="shared" si="3"/>
        <v>0</v>
      </c>
      <c r="AF51" s="308">
        <f t="shared" si="3"/>
        <v>0</v>
      </c>
    </row>
    <row r="52" spans="1:32" ht="15.75">
      <c r="A52" s="309" t="s">
        <v>393</v>
      </c>
      <c r="B52" s="308">
        <f>-IF(B$37&lt;=$B$22,0,$B$21*(1+B$39)*$B$17)</f>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8">
        <v>0</v>
      </c>
      <c r="AD52" s="308">
        <v>0</v>
      </c>
      <c r="AE52" s="308">
        <v>0</v>
      </c>
      <c r="AF52" s="308">
        <v>0</v>
      </c>
    </row>
    <row r="53" spans="1:32" ht="15.75">
      <c r="A53" s="309" t="s">
        <v>380</v>
      </c>
      <c r="B53" s="308">
        <f>-IF(B$37&lt;=$B$22,0,$B$24*(1+B$39)*$B$17)</f>
        <v>0</v>
      </c>
      <c r="C53" s="308">
        <f t="shared" si="4" ref="C53:AF53">-IF(C$37&lt;=$B$22,0,$B$24*(1+C$39)*$B$17)</f>
        <v>0</v>
      </c>
      <c r="D53" s="308">
        <f t="shared" si="4"/>
        <v>0</v>
      </c>
      <c r="E53" s="308">
        <f t="shared" si="4"/>
        <v>0</v>
      </c>
      <c r="F53" s="308">
        <f t="shared" si="4"/>
        <v>0</v>
      </c>
      <c r="G53" s="308">
        <f t="shared" si="4"/>
        <v>0</v>
      </c>
      <c r="H53" s="308">
        <f t="shared" si="4"/>
        <v>0</v>
      </c>
      <c r="I53" s="308">
        <f t="shared" si="4"/>
        <v>0</v>
      </c>
      <c r="J53" s="308">
        <f t="shared" si="4"/>
        <v>0</v>
      </c>
      <c r="K53" s="308">
        <f t="shared" si="4"/>
        <v>0</v>
      </c>
      <c r="L53" s="308">
        <f t="shared" si="4"/>
        <v>0</v>
      </c>
      <c r="M53" s="308">
        <f t="shared" si="4"/>
        <v>0</v>
      </c>
      <c r="N53" s="308">
        <f t="shared" si="4"/>
        <v>0</v>
      </c>
      <c r="O53" s="308">
        <f t="shared" si="4"/>
        <v>0</v>
      </c>
      <c r="P53" s="308">
        <f t="shared" si="4"/>
        <v>0</v>
      </c>
      <c r="Q53" s="308">
        <f t="shared" si="4"/>
        <v>0</v>
      </c>
      <c r="R53" s="308">
        <f t="shared" si="4"/>
        <v>0</v>
      </c>
      <c r="S53" s="308">
        <f t="shared" si="4"/>
        <v>0</v>
      </c>
      <c r="T53" s="308">
        <f t="shared" si="4"/>
        <v>0</v>
      </c>
      <c r="U53" s="308">
        <f t="shared" si="4"/>
        <v>0</v>
      </c>
      <c r="V53" s="308">
        <f t="shared" si="4"/>
        <v>0</v>
      </c>
      <c r="W53" s="308">
        <f t="shared" si="4"/>
        <v>0</v>
      </c>
      <c r="X53" s="308">
        <f t="shared" si="4"/>
        <v>0</v>
      </c>
      <c r="Y53" s="308">
        <f t="shared" si="4"/>
        <v>0</v>
      </c>
      <c r="Z53" s="308">
        <f t="shared" si="4"/>
        <v>0</v>
      </c>
      <c r="AA53" s="308">
        <f t="shared" si="4"/>
        <v>0</v>
      </c>
      <c r="AB53" s="308">
        <f t="shared" si="4"/>
        <v>0</v>
      </c>
      <c r="AC53" s="308">
        <f t="shared" si="4"/>
        <v>0</v>
      </c>
      <c r="AD53" s="308">
        <f t="shared" si="4"/>
        <v>0</v>
      </c>
      <c r="AE53" s="308">
        <f t="shared" si="4"/>
        <v>0</v>
      </c>
      <c r="AF53" s="308">
        <f t="shared" si="4"/>
        <v>0</v>
      </c>
    </row>
    <row r="54" spans="1:32" ht="15.75">
      <c r="A54" s="309" t="s">
        <v>380</v>
      </c>
      <c r="B54" s="308">
        <f>-IF(B$37&lt;=$B$22,0,$B$26*(1+B$39)*$B$17*365)</f>
        <v>0</v>
      </c>
      <c r="C54" s="308">
        <f t="shared" si="5" ref="C54:AF54">-IF(C$37&lt;=$B$22,0,$B$26*(1+C$39)*$B$17*365)</f>
        <v>0</v>
      </c>
      <c r="D54" s="308">
        <f t="shared" si="5"/>
        <v>0</v>
      </c>
      <c r="E54" s="308">
        <f t="shared" si="5"/>
        <v>0</v>
      </c>
      <c r="F54" s="308">
        <f t="shared" si="5"/>
        <v>0</v>
      </c>
      <c r="G54" s="308">
        <f t="shared" si="5"/>
        <v>0</v>
      </c>
      <c r="H54" s="308">
        <f t="shared" si="5"/>
        <v>0</v>
      </c>
      <c r="I54" s="308">
        <f t="shared" si="5"/>
        <v>0</v>
      </c>
      <c r="J54" s="308">
        <f t="shared" si="5"/>
        <v>0</v>
      </c>
      <c r="K54" s="308">
        <f t="shared" si="5"/>
        <v>0</v>
      </c>
      <c r="L54" s="308">
        <f t="shared" si="5"/>
        <v>0</v>
      </c>
      <c r="M54" s="308">
        <f t="shared" si="5"/>
        <v>0</v>
      </c>
      <c r="N54" s="308">
        <f t="shared" si="5"/>
        <v>0</v>
      </c>
      <c r="O54" s="308">
        <f t="shared" si="5"/>
        <v>0</v>
      </c>
      <c r="P54" s="308">
        <f t="shared" si="5"/>
        <v>0</v>
      </c>
      <c r="Q54" s="308">
        <f t="shared" si="5"/>
        <v>0</v>
      </c>
      <c r="R54" s="308">
        <f t="shared" si="5"/>
        <v>0</v>
      </c>
      <c r="S54" s="308">
        <f t="shared" si="5"/>
        <v>0</v>
      </c>
      <c r="T54" s="308">
        <f t="shared" si="5"/>
        <v>0</v>
      </c>
      <c r="U54" s="308">
        <f t="shared" si="5"/>
        <v>0</v>
      </c>
      <c r="V54" s="308">
        <f t="shared" si="5"/>
        <v>0</v>
      </c>
      <c r="W54" s="308">
        <f t="shared" si="5"/>
        <v>0</v>
      </c>
      <c r="X54" s="308">
        <f t="shared" si="5"/>
        <v>0</v>
      </c>
      <c r="Y54" s="308">
        <f t="shared" si="5"/>
        <v>0</v>
      </c>
      <c r="Z54" s="308">
        <f t="shared" si="5"/>
        <v>0</v>
      </c>
      <c r="AA54" s="308">
        <f t="shared" si="5"/>
        <v>0</v>
      </c>
      <c r="AB54" s="308">
        <f t="shared" si="5"/>
        <v>0</v>
      </c>
      <c r="AC54" s="308">
        <f t="shared" si="5"/>
        <v>0</v>
      </c>
      <c r="AD54" s="308">
        <f t="shared" si="5"/>
        <v>0</v>
      </c>
      <c r="AE54" s="308">
        <f t="shared" si="5"/>
        <v>0</v>
      </c>
      <c r="AF54" s="308">
        <f t="shared" si="5"/>
        <v>0</v>
      </c>
    </row>
    <row r="55" spans="1:32" ht="15.75">
      <c r="A55" s="309" t="s">
        <v>380</v>
      </c>
      <c r="B55" s="308">
        <f>-IF(B$37&lt;=$B$22,0,$B$27*(1+B$39)*12)</f>
        <v>0</v>
      </c>
      <c r="C55" s="308">
        <f t="shared" si="6" ref="C55:AF55">-IF(C$37&lt;=$B$22,0,$B$27*(1+C$39)*12)</f>
        <v>0</v>
      </c>
      <c r="D55" s="308">
        <f t="shared" si="6"/>
        <v>0</v>
      </c>
      <c r="E55" s="308">
        <f t="shared" si="6"/>
        <v>0</v>
      </c>
      <c r="F55" s="308">
        <f t="shared" si="6"/>
        <v>0</v>
      </c>
      <c r="G55" s="308">
        <f t="shared" si="6"/>
        <v>0</v>
      </c>
      <c r="H55" s="308">
        <f t="shared" si="6"/>
        <v>0</v>
      </c>
      <c r="I55" s="308">
        <f t="shared" si="6"/>
        <v>0</v>
      </c>
      <c r="J55" s="308">
        <f t="shared" si="6"/>
        <v>0</v>
      </c>
      <c r="K55" s="308">
        <f t="shared" si="6"/>
        <v>0</v>
      </c>
      <c r="L55" s="308">
        <f t="shared" si="6"/>
        <v>0</v>
      </c>
      <c r="M55" s="308">
        <f t="shared" si="6"/>
        <v>0</v>
      </c>
      <c r="N55" s="308">
        <f t="shared" si="6"/>
        <v>0</v>
      </c>
      <c r="O55" s="308">
        <f t="shared" si="6"/>
        <v>0</v>
      </c>
      <c r="P55" s="308">
        <f t="shared" si="6"/>
        <v>0</v>
      </c>
      <c r="Q55" s="308">
        <f t="shared" si="6"/>
        <v>0</v>
      </c>
      <c r="R55" s="308">
        <f t="shared" si="6"/>
        <v>0</v>
      </c>
      <c r="S55" s="308">
        <f t="shared" si="6"/>
        <v>0</v>
      </c>
      <c r="T55" s="308">
        <f t="shared" si="6"/>
        <v>0</v>
      </c>
      <c r="U55" s="308">
        <f t="shared" si="6"/>
        <v>0</v>
      </c>
      <c r="V55" s="308">
        <f t="shared" si="6"/>
        <v>0</v>
      </c>
      <c r="W55" s="308">
        <f t="shared" si="6"/>
        <v>0</v>
      </c>
      <c r="X55" s="308">
        <f t="shared" si="6"/>
        <v>0</v>
      </c>
      <c r="Y55" s="308">
        <f t="shared" si="6"/>
        <v>0</v>
      </c>
      <c r="Z55" s="308">
        <f t="shared" si="6"/>
        <v>0</v>
      </c>
      <c r="AA55" s="308">
        <f t="shared" si="6"/>
        <v>0</v>
      </c>
      <c r="AB55" s="308">
        <f t="shared" si="6"/>
        <v>0</v>
      </c>
      <c r="AC55" s="308">
        <f t="shared" si="6"/>
        <v>0</v>
      </c>
      <c r="AD55" s="308">
        <f t="shared" si="6"/>
        <v>0</v>
      </c>
      <c r="AE55" s="308">
        <f t="shared" si="6"/>
        <v>0</v>
      </c>
      <c r="AF55" s="308">
        <f t="shared" si="6"/>
        <v>0</v>
      </c>
    </row>
    <row r="56" spans="1:32" ht="15.75">
      <c r="A56" s="310" t="s">
        <v>419</v>
      </c>
      <c r="B56" s="311">
        <v>0</v>
      </c>
      <c r="C56" s="311">
        <v>-657.69954799999994</v>
      </c>
      <c r="D56" s="311">
        <v>-657.69954799999994</v>
      </c>
      <c r="E56" s="311">
        <v>-657.69954799999994</v>
      </c>
      <c r="F56" s="311">
        <v>-657.69954799999994</v>
      </c>
      <c r="G56" s="311">
        <v>-657.69954799999994</v>
      </c>
      <c r="H56" s="311">
        <v>-657.69954799999994</v>
      </c>
      <c r="I56" s="311">
        <v>-657.69954799999994</v>
      </c>
      <c r="J56" s="311">
        <v>-657.69954799999994</v>
      </c>
      <c r="K56" s="311">
        <v>-657.69954799999994</v>
      </c>
      <c r="L56" s="311">
        <v>-657.69954799999994</v>
      </c>
      <c r="M56" s="311">
        <v>-657.69954799999994</v>
      </c>
      <c r="N56" s="311">
        <v>-657.69954799999994</v>
      </c>
      <c r="O56" s="311">
        <v>-657.69954799999994</v>
      </c>
      <c r="P56" s="311">
        <v>-657.69954799999994</v>
      </c>
      <c r="Q56" s="311">
        <v>-657.69954799999994</v>
      </c>
      <c r="R56" s="311">
        <v>-657.69954799999994</v>
      </c>
      <c r="S56" s="311">
        <v>-657.69954799999994</v>
      </c>
      <c r="T56" s="311">
        <v>-657.69954799999994</v>
      </c>
      <c r="U56" s="311">
        <v>-657.69954799999994</v>
      </c>
      <c r="V56" s="311">
        <v>-657.69954799999994</v>
      </c>
      <c r="W56" s="311">
        <v>-657.69954799999994</v>
      </c>
      <c r="X56" s="311">
        <v>-657.69954799999994</v>
      </c>
      <c r="Y56" s="311">
        <v>-657.69954799999994</v>
      </c>
      <c r="Z56" s="311">
        <v>-657.69954799999994</v>
      </c>
      <c r="AA56" s="311">
        <v>-657.69954799999994</v>
      </c>
      <c r="AB56" s="311">
        <v>-657.69954799999994</v>
      </c>
      <c r="AC56" s="311">
        <v>-657.69954799999994</v>
      </c>
      <c r="AD56" s="311">
        <v>-657.69954799999994</v>
      </c>
      <c r="AE56" s="311">
        <v>-657.69954799999994</v>
      </c>
      <c r="AF56" s="311">
        <v>-657.69954799999994</v>
      </c>
    </row>
    <row r="57" spans="1:32" s="262" customFormat="1" ht="14.25">
      <c r="A57" s="312" t="s">
        <v>420</v>
      </c>
      <c r="B57" s="307">
        <f t="shared" si="7" ref="B57:AF57">B49+B50</f>
        <v>0</v>
      </c>
      <c r="C57" s="307">
        <f t="shared" si="7"/>
        <v>-657.69954799999994</v>
      </c>
      <c r="D57" s="307">
        <f t="shared" si="7"/>
        <v>-657.69954799999994</v>
      </c>
      <c r="E57" s="307">
        <f t="shared" si="7"/>
        <v>-657.69954799999994</v>
      </c>
      <c r="F57" s="307">
        <f t="shared" si="7"/>
        <v>-657.69954799999994</v>
      </c>
      <c r="G57" s="307">
        <f t="shared" si="7"/>
        <v>-657.69954799999994</v>
      </c>
      <c r="H57" s="307">
        <f t="shared" si="7"/>
        <v>-657.69954799999994</v>
      </c>
      <c r="I57" s="307">
        <f t="shared" si="7"/>
        <v>-657.69954799999994</v>
      </c>
      <c r="J57" s="307">
        <f t="shared" si="7"/>
        <v>-657.69954799999994</v>
      </c>
      <c r="K57" s="307">
        <f t="shared" si="7"/>
        <v>-657.69954799999994</v>
      </c>
      <c r="L57" s="307">
        <f t="shared" si="7"/>
        <v>-657.69954799999994</v>
      </c>
      <c r="M57" s="307">
        <f t="shared" si="7"/>
        <v>-657.69954799999994</v>
      </c>
      <c r="N57" s="307">
        <f t="shared" si="7"/>
        <v>-657.69954799999994</v>
      </c>
      <c r="O57" s="307">
        <f t="shared" si="7"/>
        <v>-657.69954799999994</v>
      </c>
      <c r="P57" s="307">
        <f t="shared" si="7"/>
        <v>-657.69954799999994</v>
      </c>
      <c r="Q57" s="307">
        <f t="shared" si="7"/>
        <v>-657.69954799999994</v>
      </c>
      <c r="R57" s="307">
        <f t="shared" si="7"/>
        <v>-657.69954799999994</v>
      </c>
      <c r="S57" s="307">
        <f t="shared" si="7"/>
        <v>-657.69954799999994</v>
      </c>
      <c r="T57" s="307">
        <f t="shared" si="7"/>
        <v>-657.69954799999994</v>
      </c>
      <c r="U57" s="307">
        <f t="shared" si="7"/>
        <v>-657.69954799999994</v>
      </c>
      <c r="V57" s="307">
        <f t="shared" si="7"/>
        <v>-657.69954799999994</v>
      </c>
      <c r="W57" s="307">
        <f t="shared" si="7"/>
        <v>-657.69954799999994</v>
      </c>
      <c r="X57" s="307">
        <f t="shared" si="7"/>
        <v>-657.69954799999994</v>
      </c>
      <c r="Y57" s="307">
        <f t="shared" si="7"/>
        <v>-657.69954799999994</v>
      </c>
      <c r="Z57" s="307">
        <f t="shared" si="7"/>
        <v>-657.69954799999994</v>
      </c>
      <c r="AA57" s="307">
        <f t="shared" si="7"/>
        <v>-657.69954799999994</v>
      </c>
      <c r="AB57" s="307">
        <f t="shared" si="7"/>
        <v>-657.69954799999994</v>
      </c>
      <c r="AC57" s="307">
        <f t="shared" si="7"/>
        <v>-657.69954799999994</v>
      </c>
      <c r="AD57" s="307">
        <f t="shared" si="7"/>
        <v>-657.69954799999994</v>
      </c>
      <c r="AE57" s="307">
        <f t="shared" si="7"/>
        <v>-657.69954799999994</v>
      </c>
      <c r="AF57" s="307">
        <f t="shared" si="7"/>
        <v>-657.69954799999994</v>
      </c>
    </row>
    <row r="58" spans="1:32" ht="15.75">
      <c r="A58" s="309" t="s">
        <v>421</v>
      </c>
      <c r="B58" s="308">
        <v>0</v>
      </c>
      <c r="C58" s="308">
        <v>0</v>
      </c>
      <c r="D58" s="308">
        <v>0</v>
      </c>
      <c r="E58" s="308">
        <v>0</v>
      </c>
      <c r="F58" s="308">
        <v>0</v>
      </c>
      <c r="G58" s="308">
        <v>0</v>
      </c>
      <c r="H58" s="308">
        <v>0</v>
      </c>
      <c r="I58" s="308">
        <v>0</v>
      </c>
      <c r="J58" s="308">
        <v>0</v>
      </c>
      <c r="K58" s="308">
        <v>0</v>
      </c>
      <c r="L58" s="308">
        <v>0</v>
      </c>
      <c r="M58" s="308">
        <v>0</v>
      </c>
      <c r="N58" s="308">
        <v>0</v>
      </c>
      <c r="O58" s="308">
        <v>0</v>
      </c>
      <c r="P58" s="308">
        <v>0</v>
      </c>
      <c r="Q58" s="308">
        <v>0</v>
      </c>
      <c r="R58" s="308">
        <v>0</v>
      </c>
      <c r="S58" s="308">
        <v>0</v>
      </c>
      <c r="T58" s="308">
        <v>0</v>
      </c>
      <c r="U58" s="308">
        <v>0</v>
      </c>
      <c r="V58" s="308">
        <v>0</v>
      </c>
      <c r="W58" s="308">
        <v>0</v>
      </c>
      <c r="X58" s="308">
        <v>0</v>
      </c>
      <c r="Y58" s="308">
        <v>0</v>
      </c>
      <c r="Z58" s="308">
        <v>0</v>
      </c>
      <c r="AA58" s="308">
        <v>0</v>
      </c>
      <c r="AB58" s="308">
        <v>0</v>
      </c>
      <c r="AC58" s="308">
        <v>0</v>
      </c>
      <c r="AD58" s="308">
        <v>0</v>
      </c>
      <c r="AE58" s="308">
        <v>0</v>
      </c>
      <c r="AF58" s="308">
        <v>0</v>
      </c>
    </row>
    <row r="59" spans="1:32" s="262" customFormat="1" ht="14.25">
      <c r="A59" s="312" t="s">
        <v>422</v>
      </c>
      <c r="B59" s="307">
        <f>B57+B58</f>
        <v>0</v>
      </c>
      <c r="C59" s="307">
        <f t="shared" si="8" ref="C59:AF59">C57+C58</f>
        <v>-657.69954799999994</v>
      </c>
      <c r="D59" s="307">
        <f t="shared" si="8"/>
        <v>-657.69954799999994</v>
      </c>
      <c r="E59" s="307">
        <f t="shared" si="8"/>
        <v>-657.69954799999994</v>
      </c>
      <c r="F59" s="307">
        <f t="shared" si="8"/>
        <v>-657.69954799999994</v>
      </c>
      <c r="G59" s="307">
        <f t="shared" si="8"/>
        <v>-657.69954799999994</v>
      </c>
      <c r="H59" s="307">
        <f t="shared" si="8"/>
        <v>-657.69954799999994</v>
      </c>
      <c r="I59" s="307">
        <f t="shared" si="8"/>
        <v>-657.69954799999994</v>
      </c>
      <c r="J59" s="307">
        <f t="shared" si="8"/>
        <v>-657.69954799999994</v>
      </c>
      <c r="K59" s="307">
        <f t="shared" si="8"/>
        <v>-657.69954799999994</v>
      </c>
      <c r="L59" s="307">
        <f t="shared" si="8"/>
        <v>-657.69954799999994</v>
      </c>
      <c r="M59" s="307">
        <f t="shared" si="8"/>
        <v>-657.69954799999994</v>
      </c>
      <c r="N59" s="307">
        <f t="shared" si="8"/>
        <v>-657.69954799999994</v>
      </c>
      <c r="O59" s="307">
        <f t="shared" si="8"/>
        <v>-657.69954799999994</v>
      </c>
      <c r="P59" s="307">
        <f t="shared" si="8"/>
        <v>-657.69954799999994</v>
      </c>
      <c r="Q59" s="307">
        <f t="shared" si="8"/>
        <v>-657.69954799999994</v>
      </c>
      <c r="R59" s="307">
        <f t="shared" si="8"/>
        <v>-657.69954799999994</v>
      </c>
      <c r="S59" s="307">
        <f t="shared" si="8"/>
        <v>-657.69954799999994</v>
      </c>
      <c r="T59" s="307">
        <f t="shared" si="8"/>
        <v>-657.69954799999994</v>
      </c>
      <c r="U59" s="307">
        <f t="shared" si="8"/>
        <v>-657.69954799999994</v>
      </c>
      <c r="V59" s="307">
        <f t="shared" si="8"/>
        <v>-657.69954799999994</v>
      </c>
      <c r="W59" s="307">
        <f t="shared" si="8"/>
        <v>-657.69954799999994</v>
      </c>
      <c r="X59" s="307">
        <f t="shared" si="8"/>
        <v>-657.69954799999994</v>
      </c>
      <c r="Y59" s="307">
        <f t="shared" si="8"/>
        <v>-657.69954799999994</v>
      </c>
      <c r="Z59" s="307">
        <f t="shared" si="8"/>
        <v>-657.69954799999994</v>
      </c>
      <c r="AA59" s="307">
        <f t="shared" si="8"/>
        <v>-657.69954799999994</v>
      </c>
      <c r="AB59" s="307">
        <f t="shared" si="8"/>
        <v>-657.69954799999994</v>
      </c>
      <c r="AC59" s="307">
        <f t="shared" si="8"/>
        <v>-657.69954799999994</v>
      </c>
      <c r="AD59" s="307">
        <f t="shared" si="8"/>
        <v>-657.69954799999994</v>
      </c>
      <c r="AE59" s="307">
        <f t="shared" si="8"/>
        <v>-657.69954799999994</v>
      </c>
      <c r="AF59" s="307">
        <f t="shared" si="8"/>
        <v>-657.69954799999994</v>
      </c>
    </row>
    <row r="60" spans="1:32" ht="15.75">
      <c r="A60" s="309" t="s">
        <v>423</v>
      </c>
      <c r="B60" s="308">
        <f t="shared" si="9" ref="B60:AF60">-B46</f>
        <v>0</v>
      </c>
      <c r="C60" s="308">
        <f t="shared" si="9"/>
        <v>0</v>
      </c>
      <c r="D60" s="308">
        <f t="shared" si="9"/>
        <v>0</v>
      </c>
      <c r="E60" s="308">
        <f t="shared" si="9"/>
        <v>0</v>
      </c>
      <c r="F60" s="308">
        <f t="shared" si="9"/>
        <v>0</v>
      </c>
      <c r="G60" s="308">
        <f t="shared" si="9"/>
        <v>0</v>
      </c>
      <c r="H60" s="308">
        <f t="shared" si="9"/>
        <v>0</v>
      </c>
      <c r="I60" s="308">
        <f t="shared" si="9"/>
        <v>0</v>
      </c>
      <c r="J60" s="308">
        <f t="shared" si="9"/>
        <v>0</v>
      </c>
      <c r="K60" s="308">
        <f t="shared" si="9"/>
        <v>0</v>
      </c>
      <c r="L60" s="308">
        <f t="shared" si="9"/>
        <v>0</v>
      </c>
      <c r="M60" s="308">
        <f t="shared" si="9"/>
        <v>0</v>
      </c>
      <c r="N60" s="308">
        <f t="shared" si="9"/>
        <v>0</v>
      </c>
      <c r="O60" s="308">
        <f t="shared" si="9"/>
        <v>0</v>
      </c>
      <c r="P60" s="308">
        <f t="shared" si="9"/>
        <v>0</v>
      </c>
      <c r="Q60" s="308">
        <f t="shared" si="9"/>
        <v>0</v>
      </c>
      <c r="R60" s="308">
        <f t="shared" si="9"/>
        <v>0</v>
      </c>
      <c r="S60" s="308">
        <f t="shared" si="9"/>
        <v>0</v>
      </c>
      <c r="T60" s="308">
        <f t="shared" si="9"/>
        <v>0</v>
      </c>
      <c r="U60" s="308">
        <f t="shared" si="9"/>
        <v>0</v>
      </c>
      <c r="V60" s="308">
        <f t="shared" si="9"/>
        <v>0</v>
      </c>
      <c r="W60" s="308">
        <f t="shared" si="9"/>
        <v>0</v>
      </c>
      <c r="X60" s="308">
        <f t="shared" si="9"/>
        <v>0</v>
      </c>
      <c r="Y60" s="308">
        <f t="shared" si="9"/>
        <v>0</v>
      </c>
      <c r="Z60" s="308">
        <f t="shared" si="9"/>
        <v>0</v>
      </c>
      <c r="AA60" s="308">
        <f t="shared" si="9"/>
        <v>0</v>
      </c>
      <c r="AB60" s="308">
        <f t="shared" si="9"/>
        <v>0</v>
      </c>
      <c r="AC60" s="308">
        <f t="shared" si="9"/>
        <v>0</v>
      </c>
      <c r="AD60" s="308">
        <f t="shared" si="9"/>
        <v>0</v>
      </c>
      <c r="AE60" s="308">
        <f t="shared" si="9"/>
        <v>0</v>
      </c>
      <c r="AF60" s="308">
        <f t="shared" si="9"/>
        <v>0</v>
      </c>
    </row>
    <row r="61" spans="1:32" s="262" customFormat="1" ht="14.25">
      <c r="A61" s="312" t="s">
        <v>424</v>
      </c>
      <c r="B61" s="307">
        <f>B59+B60</f>
        <v>0</v>
      </c>
      <c r="C61" s="307">
        <f t="shared" si="10" ref="C61:AF61">C59+C60</f>
        <v>-657.69954799999994</v>
      </c>
      <c r="D61" s="307">
        <f t="shared" si="10"/>
        <v>-657.69954799999994</v>
      </c>
      <c r="E61" s="307">
        <f t="shared" si="10"/>
        <v>-657.69954799999994</v>
      </c>
      <c r="F61" s="307">
        <f t="shared" si="10"/>
        <v>-657.69954799999994</v>
      </c>
      <c r="G61" s="307">
        <f t="shared" si="10"/>
        <v>-657.69954799999994</v>
      </c>
      <c r="H61" s="307">
        <f t="shared" si="10"/>
        <v>-657.69954799999994</v>
      </c>
      <c r="I61" s="307">
        <f t="shared" si="10"/>
        <v>-657.69954799999994</v>
      </c>
      <c r="J61" s="307">
        <f t="shared" si="10"/>
        <v>-657.69954799999994</v>
      </c>
      <c r="K61" s="307">
        <f t="shared" si="10"/>
        <v>-657.69954799999994</v>
      </c>
      <c r="L61" s="307">
        <f t="shared" si="10"/>
        <v>-657.69954799999994</v>
      </c>
      <c r="M61" s="307">
        <f t="shared" si="10"/>
        <v>-657.69954799999994</v>
      </c>
      <c r="N61" s="307">
        <f t="shared" si="10"/>
        <v>-657.69954799999994</v>
      </c>
      <c r="O61" s="307">
        <f t="shared" si="10"/>
        <v>-657.69954799999994</v>
      </c>
      <c r="P61" s="307">
        <f t="shared" si="10"/>
        <v>-657.69954799999994</v>
      </c>
      <c r="Q61" s="307">
        <f t="shared" si="10"/>
        <v>-657.69954799999994</v>
      </c>
      <c r="R61" s="307">
        <f t="shared" si="10"/>
        <v>-657.69954799999994</v>
      </c>
      <c r="S61" s="307">
        <f t="shared" si="10"/>
        <v>-657.69954799999994</v>
      </c>
      <c r="T61" s="307">
        <f t="shared" si="10"/>
        <v>-657.69954799999994</v>
      </c>
      <c r="U61" s="307">
        <f t="shared" si="10"/>
        <v>-657.69954799999994</v>
      </c>
      <c r="V61" s="307">
        <f t="shared" si="10"/>
        <v>-657.69954799999994</v>
      </c>
      <c r="W61" s="307">
        <f t="shared" si="10"/>
        <v>-657.69954799999994</v>
      </c>
      <c r="X61" s="307">
        <f t="shared" si="10"/>
        <v>-657.69954799999994</v>
      </c>
      <c r="Y61" s="307">
        <f t="shared" si="10"/>
        <v>-657.69954799999994</v>
      </c>
      <c r="Z61" s="307">
        <f t="shared" si="10"/>
        <v>-657.69954799999994</v>
      </c>
      <c r="AA61" s="307">
        <f t="shared" si="10"/>
        <v>-657.69954799999994</v>
      </c>
      <c r="AB61" s="307">
        <f t="shared" si="10"/>
        <v>-657.69954799999994</v>
      </c>
      <c r="AC61" s="307">
        <f t="shared" si="10"/>
        <v>-657.69954799999994</v>
      </c>
      <c r="AD61" s="307">
        <f t="shared" si="10"/>
        <v>-657.69954799999994</v>
      </c>
      <c r="AE61" s="307">
        <f t="shared" si="10"/>
        <v>-657.69954799999994</v>
      </c>
      <c r="AF61" s="307">
        <f t="shared" si="10"/>
        <v>-657.69954799999994</v>
      </c>
    </row>
    <row r="62" spans="1:32" ht="15.75">
      <c r="A62" s="309" t="s">
        <v>396</v>
      </c>
      <c r="B62" s="308"/>
      <c r="C62" s="308">
        <f t="shared" si="11" ref="C62:AF62">-C61*$B$25</f>
        <v>131.53990959999999</v>
      </c>
      <c r="D62" s="308">
        <f t="shared" si="11"/>
        <v>131.53990959999999</v>
      </c>
      <c r="E62" s="308">
        <f t="shared" si="11"/>
        <v>131.53990959999999</v>
      </c>
      <c r="F62" s="308">
        <f t="shared" si="11"/>
        <v>131.53990959999999</v>
      </c>
      <c r="G62" s="308">
        <f t="shared" si="11"/>
        <v>131.53990959999999</v>
      </c>
      <c r="H62" s="308">
        <f t="shared" si="11"/>
        <v>131.53990959999999</v>
      </c>
      <c r="I62" s="308">
        <f t="shared" si="11"/>
        <v>131.53990959999999</v>
      </c>
      <c r="J62" s="308">
        <f t="shared" si="11"/>
        <v>131.53990959999999</v>
      </c>
      <c r="K62" s="308">
        <f t="shared" si="11"/>
        <v>131.53990959999999</v>
      </c>
      <c r="L62" s="308">
        <f t="shared" si="11"/>
        <v>131.53990959999999</v>
      </c>
      <c r="M62" s="308">
        <f t="shared" si="11"/>
        <v>131.53990959999999</v>
      </c>
      <c r="N62" s="308">
        <f t="shared" si="11"/>
        <v>131.53990959999999</v>
      </c>
      <c r="O62" s="308">
        <f t="shared" si="11"/>
        <v>131.53990959999999</v>
      </c>
      <c r="P62" s="308">
        <f t="shared" si="11"/>
        <v>131.53990959999999</v>
      </c>
      <c r="Q62" s="308">
        <f t="shared" si="11"/>
        <v>131.53990959999999</v>
      </c>
      <c r="R62" s="308">
        <f t="shared" si="11"/>
        <v>131.53990959999999</v>
      </c>
      <c r="S62" s="308">
        <f t="shared" si="11"/>
        <v>131.53990959999999</v>
      </c>
      <c r="T62" s="308">
        <f t="shared" si="11"/>
        <v>131.53990959999999</v>
      </c>
      <c r="U62" s="308">
        <f t="shared" si="11"/>
        <v>131.53990959999999</v>
      </c>
      <c r="V62" s="308">
        <f t="shared" si="11"/>
        <v>131.53990959999999</v>
      </c>
      <c r="W62" s="308">
        <f t="shared" si="11"/>
        <v>131.53990959999999</v>
      </c>
      <c r="X62" s="308">
        <f t="shared" si="11"/>
        <v>131.53990959999999</v>
      </c>
      <c r="Y62" s="308">
        <f t="shared" si="11"/>
        <v>131.53990959999999</v>
      </c>
      <c r="Z62" s="308">
        <f t="shared" si="11"/>
        <v>131.53990959999999</v>
      </c>
      <c r="AA62" s="308">
        <f t="shared" si="11"/>
        <v>131.53990959999999</v>
      </c>
      <c r="AB62" s="308">
        <f t="shared" si="11"/>
        <v>131.53990959999999</v>
      </c>
      <c r="AC62" s="308">
        <f t="shared" si="11"/>
        <v>131.53990959999999</v>
      </c>
      <c r="AD62" s="308">
        <f t="shared" si="11"/>
        <v>131.53990959999999</v>
      </c>
      <c r="AE62" s="308">
        <f t="shared" si="11"/>
        <v>131.53990959999999</v>
      </c>
      <c r="AF62" s="308">
        <f t="shared" si="11"/>
        <v>131.53990959999999</v>
      </c>
    </row>
    <row r="63" spans="1:32" ht="16.5" thickBot="1">
      <c r="A63" s="313" t="s">
        <v>425</v>
      </c>
      <c r="B63" s="314">
        <f t="shared" si="12" ref="B63:AF63">B61+B62</f>
        <v>0</v>
      </c>
      <c r="C63" s="314">
        <f t="shared" si="12"/>
        <v>-526.15963839999995</v>
      </c>
      <c r="D63" s="314">
        <f t="shared" si="12"/>
        <v>-526.15963839999995</v>
      </c>
      <c r="E63" s="314">
        <f t="shared" si="12"/>
        <v>-526.15963839999995</v>
      </c>
      <c r="F63" s="314">
        <f t="shared" si="12"/>
        <v>-526.15963839999995</v>
      </c>
      <c r="G63" s="314">
        <f t="shared" si="12"/>
        <v>-526.15963839999995</v>
      </c>
      <c r="H63" s="314">
        <f t="shared" si="12"/>
        <v>-526.15963839999995</v>
      </c>
      <c r="I63" s="314">
        <f t="shared" si="12"/>
        <v>-526.15963839999995</v>
      </c>
      <c r="J63" s="315">
        <f t="shared" si="12"/>
        <v>-526.15963839999995</v>
      </c>
      <c r="K63" s="314">
        <f t="shared" si="12"/>
        <v>-526.15963839999995</v>
      </c>
      <c r="L63" s="314">
        <f t="shared" si="12"/>
        <v>-526.15963839999995</v>
      </c>
      <c r="M63" s="314">
        <f t="shared" si="12"/>
        <v>-526.15963839999995</v>
      </c>
      <c r="N63" s="314">
        <f t="shared" si="12"/>
        <v>-526.15963839999995</v>
      </c>
      <c r="O63" s="314">
        <f t="shared" si="12"/>
        <v>-526.15963839999995</v>
      </c>
      <c r="P63" s="314">
        <f t="shared" si="12"/>
        <v>-526.15963839999995</v>
      </c>
      <c r="Q63" s="314">
        <f t="shared" si="12"/>
        <v>-526.15963839999995</v>
      </c>
      <c r="R63" s="314">
        <f t="shared" si="12"/>
        <v>-526.15963839999995</v>
      </c>
      <c r="S63" s="314">
        <f t="shared" si="12"/>
        <v>-526.15963839999995</v>
      </c>
      <c r="T63" s="314">
        <f t="shared" si="12"/>
        <v>-526.15963839999995</v>
      </c>
      <c r="U63" s="314">
        <f t="shared" si="12"/>
        <v>-526.15963839999995</v>
      </c>
      <c r="V63" s="314">
        <f t="shared" si="12"/>
        <v>-526.15963839999995</v>
      </c>
      <c r="W63" s="314">
        <f t="shared" si="12"/>
        <v>-526.15963839999995</v>
      </c>
      <c r="X63" s="314">
        <f t="shared" si="12"/>
        <v>-526.15963839999995</v>
      </c>
      <c r="Y63" s="314">
        <f t="shared" si="12"/>
        <v>-526.15963839999995</v>
      </c>
      <c r="Z63" s="314">
        <f t="shared" si="12"/>
        <v>-526.15963839999995</v>
      </c>
      <c r="AA63" s="314">
        <f t="shared" si="12"/>
        <v>-526.15963839999995</v>
      </c>
      <c r="AB63" s="314">
        <f t="shared" si="12"/>
        <v>-526.15963839999995</v>
      </c>
      <c r="AC63" s="314">
        <f t="shared" si="12"/>
        <v>-526.15963839999995</v>
      </c>
      <c r="AD63" s="314">
        <f t="shared" si="12"/>
        <v>-526.15963839999995</v>
      </c>
      <c r="AE63" s="314">
        <f t="shared" si="12"/>
        <v>-526.15963839999995</v>
      </c>
      <c r="AF63" s="314">
        <f t="shared" si="12"/>
        <v>-526.15963839999995</v>
      </c>
    </row>
    <row r="64" spans="1:32" ht="16.5" thickBot="1">
      <c r="A64" s="276"/>
      <c r="B64" s="316">
        <v>0</v>
      </c>
      <c r="C64" s="316">
        <f t="shared" si="13" ref="C64:AF64">AVERAGE(B48:C48)</f>
        <v>0.5</v>
      </c>
      <c r="D64" s="316">
        <f t="shared" si="13"/>
        <v>1.5</v>
      </c>
      <c r="E64" s="316">
        <f t="shared" si="13"/>
        <v>2.5</v>
      </c>
      <c r="F64" s="316">
        <f t="shared" si="13"/>
        <v>3.5</v>
      </c>
      <c r="G64" s="316">
        <f t="shared" si="13"/>
        <v>4.5</v>
      </c>
      <c r="H64" s="316">
        <f t="shared" si="13"/>
        <v>5.5</v>
      </c>
      <c r="I64" s="316">
        <f t="shared" si="13"/>
        <v>6.5</v>
      </c>
      <c r="J64" s="316">
        <f t="shared" si="13"/>
        <v>7.5</v>
      </c>
      <c r="K64" s="316">
        <f t="shared" si="13"/>
        <v>8.5</v>
      </c>
      <c r="L64" s="316">
        <f t="shared" si="13"/>
        <v>9.5</v>
      </c>
      <c r="M64" s="316">
        <f t="shared" si="13"/>
        <v>10.5</v>
      </c>
      <c r="N64" s="316">
        <f t="shared" si="13"/>
        <v>11.5</v>
      </c>
      <c r="O64" s="316">
        <f t="shared" si="13"/>
        <v>12.5</v>
      </c>
      <c r="P64" s="316">
        <f t="shared" si="13"/>
        <v>13.5</v>
      </c>
      <c r="Q64" s="316">
        <f t="shared" si="13"/>
        <v>14.5</v>
      </c>
      <c r="R64" s="316">
        <f t="shared" si="13"/>
        <v>15.5</v>
      </c>
      <c r="S64" s="316">
        <f t="shared" si="13"/>
        <v>16.5</v>
      </c>
      <c r="T64" s="316">
        <f t="shared" si="13"/>
        <v>17.5</v>
      </c>
      <c r="U64" s="316">
        <f t="shared" si="13"/>
        <v>18.5</v>
      </c>
      <c r="V64" s="316">
        <f t="shared" si="13"/>
        <v>19.5</v>
      </c>
      <c r="W64" s="316">
        <f t="shared" si="13"/>
        <v>20.5</v>
      </c>
      <c r="X64" s="316">
        <f t="shared" si="13"/>
        <v>21.5</v>
      </c>
      <c r="Y64" s="316">
        <f t="shared" si="13"/>
        <v>22.5</v>
      </c>
      <c r="Z64" s="316">
        <f t="shared" si="13"/>
        <v>23.5</v>
      </c>
      <c r="AA64" s="316">
        <f t="shared" si="13"/>
        <v>24.5</v>
      </c>
      <c r="AB64" s="316">
        <f t="shared" si="13"/>
        <v>25.5</v>
      </c>
      <c r="AC64" s="316">
        <f t="shared" si="13"/>
        <v>26.5</v>
      </c>
      <c r="AD64" s="316">
        <f t="shared" si="13"/>
        <v>27.5</v>
      </c>
      <c r="AE64" s="316">
        <f t="shared" si="13"/>
        <v>28.5</v>
      </c>
      <c r="AF64" s="316">
        <f t="shared" si="13"/>
        <v>29.5</v>
      </c>
    </row>
    <row r="65" spans="1:32" ht="15.75">
      <c r="A65" s="303" t="s">
        <v>426</v>
      </c>
      <c r="B65" s="298">
        <v>0</v>
      </c>
      <c r="C65" s="298">
        <v>1</v>
      </c>
      <c r="D65" s="298">
        <v>2</v>
      </c>
      <c r="E65" s="298">
        <v>3</v>
      </c>
      <c r="F65" s="298">
        <v>4</v>
      </c>
      <c r="G65" s="298">
        <v>5</v>
      </c>
      <c r="H65" s="298">
        <v>6</v>
      </c>
      <c r="I65" s="298">
        <v>7</v>
      </c>
      <c r="J65" s="298">
        <v>8</v>
      </c>
      <c r="K65" s="298">
        <v>9</v>
      </c>
      <c r="L65" s="298">
        <v>10</v>
      </c>
      <c r="M65" s="298">
        <v>11</v>
      </c>
      <c r="N65" s="298">
        <v>12</v>
      </c>
      <c r="O65" s="298">
        <v>13</v>
      </c>
      <c r="P65" s="298">
        <v>14</v>
      </c>
      <c r="Q65" s="298">
        <v>15</v>
      </c>
      <c r="R65" s="298">
        <v>16</v>
      </c>
      <c r="S65" s="298">
        <v>17</v>
      </c>
      <c r="T65" s="298">
        <v>18</v>
      </c>
      <c r="U65" s="298">
        <v>19</v>
      </c>
      <c r="V65" s="298">
        <v>20</v>
      </c>
      <c r="W65" s="298">
        <v>21</v>
      </c>
      <c r="X65" s="298">
        <v>22</v>
      </c>
      <c r="Y65" s="298">
        <v>23</v>
      </c>
      <c r="Z65" s="298">
        <v>24</v>
      </c>
      <c r="AA65" s="298">
        <v>25</v>
      </c>
      <c r="AB65" s="298">
        <v>26</v>
      </c>
      <c r="AC65" s="298">
        <v>27</v>
      </c>
      <c r="AD65" s="298">
        <v>28</v>
      </c>
      <c r="AE65" s="298">
        <v>29</v>
      </c>
      <c r="AF65" s="317">
        <v>30</v>
      </c>
    </row>
    <row r="66" spans="1:32" s="262" customFormat="1" ht="14.25">
      <c r="A66" s="306" t="s">
        <v>427</v>
      </c>
      <c r="B66" s="307">
        <f>B59</f>
        <v>0</v>
      </c>
      <c r="C66" s="307">
        <f t="shared" si="14" ref="C66:AF66">C59</f>
        <v>-657.69954799999994</v>
      </c>
      <c r="D66" s="307">
        <f t="shared" si="14"/>
        <v>-657.69954799999994</v>
      </c>
      <c r="E66" s="307">
        <f t="shared" si="14"/>
        <v>-657.69954799999994</v>
      </c>
      <c r="F66" s="307">
        <f t="shared" si="14"/>
        <v>-657.69954799999994</v>
      </c>
      <c r="G66" s="307">
        <f t="shared" si="14"/>
        <v>-657.69954799999994</v>
      </c>
      <c r="H66" s="307">
        <f t="shared" si="14"/>
        <v>-657.69954799999994</v>
      </c>
      <c r="I66" s="307">
        <f t="shared" si="14"/>
        <v>-657.69954799999994</v>
      </c>
      <c r="J66" s="307">
        <f t="shared" si="14"/>
        <v>-657.69954799999994</v>
      </c>
      <c r="K66" s="307">
        <f t="shared" si="14"/>
        <v>-657.69954799999994</v>
      </c>
      <c r="L66" s="307">
        <f t="shared" si="14"/>
        <v>-657.69954799999994</v>
      </c>
      <c r="M66" s="307">
        <f t="shared" si="14"/>
        <v>-657.69954799999994</v>
      </c>
      <c r="N66" s="307">
        <f t="shared" si="14"/>
        <v>-657.69954799999994</v>
      </c>
      <c r="O66" s="307">
        <f t="shared" si="14"/>
        <v>-657.69954799999994</v>
      </c>
      <c r="P66" s="307">
        <f t="shared" si="14"/>
        <v>-657.69954799999994</v>
      </c>
      <c r="Q66" s="307">
        <f t="shared" si="14"/>
        <v>-657.69954799999994</v>
      </c>
      <c r="R66" s="307">
        <f t="shared" si="14"/>
        <v>-657.69954799999994</v>
      </c>
      <c r="S66" s="307">
        <f t="shared" si="14"/>
        <v>-657.69954799999994</v>
      </c>
      <c r="T66" s="307">
        <f t="shared" si="14"/>
        <v>-657.69954799999994</v>
      </c>
      <c r="U66" s="307">
        <f t="shared" si="14"/>
        <v>-657.69954799999994</v>
      </c>
      <c r="V66" s="307">
        <f t="shared" si="14"/>
        <v>-657.69954799999994</v>
      </c>
      <c r="W66" s="307">
        <f t="shared" si="14"/>
        <v>-657.69954799999994</v>
      </c>
      <c r="X66" s="307">
        <f t="shared" si="14"/>
        <v>-657.69954799999994</v>
      </c>
      <c r="Y66" s="307">
        <f t="shared" si="14"/>
        <v>-657.69954799999994</v>
      </c>
      <c r="Z66" s="307">
        <f t="shared" si="14"/>
        <v>-657.69954799999994</v>
      </c>
      <c r="AA66" s="307">
        <f t="shared" si="14"/>
        <v>-657.69954799999994</v>
      </c>
      <c r="AB66" s="307">
        <f t="shared" si="14"/>
        <v>-657.69954799999994</v>
      </c>
      <c r="AC66" s="307">
        <f t="shared" si="14"/>
        <v>-657.69954799999994</v>
      </c>
      <c r="AD66" s="307">
        <f t="shared" si="14"/>
        <v>-657.69954799999994</v>
      </c>
      <c r="AE66" s="307">
        <f t="shared" si="14"/>
        <v>-657.69954799999994</v>
      </c>
      <c r="AF66" s="318">
        <f t="shared" si="14"/>
        <v>-657.69954799999994</v>
      </c>
    </row>
    <row r="67" spans="1:32" ht="15.75">
      <c r="A67" s="309" t="s">
        <v>421</v>
      </c>
      <c r="B67" s="308">
        <f>-B58</f>
        <v>0</v>
      </c>
      <c r="C67" s="308">
        <f t="shared" si="15" ref="C67:AF67">-C58</f>
        <v>0</v>
      </c>
      <c r="D67" s="308">
        <f t="shared" si="15"/>
        <v>0</v>
      </c>
      <c r="E67" s="308">
        <f t="shared" si="15"/>
        <v>0</v>
      </c>
      <c r="F67" s="308">
        <f t="shared" si="15"/>
        <v>0</v>
      </c>
      <c r="G67" s="308">
        <f t="shared" si="15"/>
        <v>0</v>
      </c>
      <c r="H67" s="308">
        <f t="shared" si="15"/>
        <v>0</v>
      </c>
      <c r="I67" s="308">
        <f t="shared" si="15"/>
        <v>0</v>
      </c>
      <c r="J67" s="308">
        <f t="shared" si="15"/>
        <v>0</v>
      </c>
      <c r="K67" s="308">
        <f t="shared" si="15"/>
        <v>0</v>
      </c>
      <c r="L67" s="308">
        <f t="shared" si="15"/>
        <v>0</v>
      </c>
      <c r="M67" s="308">
        <f t="shared" si="15"/>
        <v>0</v>
      </c>
      <c r="N67" s="308">
        <f t="shared" si="15"/>
        <v>0</v>
      </c>
      <c r="O67" s="308">
        <f t="shared" si="15"/>
        <v>0</v>
      </c>
      <c r="P67" s="308">
        <f t="shared" si="15"/>
        <v>0</v>
      </c>
      <c r="Q67" s="308">
        <f t="shared" si="15"/>
        <v>0</v>
      </c>
      <c r="R67" s="308">
        <f t="shared" si="15"/>
        <v>0</v>
      </c>
      <c r="S67" s="308">
        <f t="shared" si="15"/>
        <v>0</v>
      </c>
      <c r="T67" s="308">
        <f t="shared" si="15"/>
        <v>0</v>
      </c>
      <c r="U67" s="308">
        <f t="shared" si="15"/>
        <v>0</v>
      </c>
      <c r="V67" s="308">
        <f t="shared" si="15"/>
        <v>0</v>
      </c>
      <c r="W67" s="308">
        <f t="shared" si="15"/>
        <v>0</v>
      </c>
      <c r="X67" s="308">
        <f t="shared" si="15"/>
        <v>0</v>
      </c>
      <c r="Y67" s="308">
        <f t="shared" si="15"/>
        <v>0</v>
      </c>
      <c r="Z67" s="308">
        <f t="shared" si="15"/>
        <v>0</v>
      </c>
      <c r="AA67" s="308">
        <f t="shared" si="15"/>
        <v>0</v>
      </c>
      <c r="AB67" s="308">
        <f t="shared" si="15"/>
        <v>0</v>
      </c>
      <c r="AC67" s="308">
        <f t="shared" si="15"/>
        <v>0</v>
      </c>
      <c r="AD67" s="308">
        <f t="shared" si="15"/>
        <v>0</v>
      </c>
      <c r="AE67" s="308">
        <f t="shared" si="15"/>
        <v>0</v>
      </c>
      <c r="AF67" s="319">
        <f t="shared" si="15"/>
        <v>0</v>
      </c>
    </row>
    <row r="68" spans="1:32" ht="15.75">
      <c r="A68" s="309" t="s">
        <v>423</v>
      </c>
      <c r="B68" s="308">
        <f>B60</f>
        <v>0</v>
      </c>
      <c r="C68" s="308">
        <f>C60</f>
        <v>0</v>
      </c>
      <c r="D68" s="308">
        <f t="shared" si="16" ref="D68:AF68">D60</f>
        <v>0</v>
      </c>
      <c r="E68" s="308">
        <f t="shared" si="16"/>
        <v>0</v>
      </c>
      <c r="F68" s="308">
        <f t="shared" si="16"/>
        <v>0</v>
      </c>
      <c r="G68" s="308">
        <f t="shared" si="16"/>
        <v>0</v>
      </c>
      <c r="H68" s="308">
        <f t="shared" si="16"/>
        <v>0</v>
      </c>
      <c r="I68" s="308">
        <f t="shared" si="16"/>
        <v>0</v>
      </c>
      <c r="J68" s="308">
        <f t="shared" si="16"/>
        <v>0</v>
      </c>
      <c r="K68" s="308">
        <f t="shared" si="16"/>
        <v>0</v>
      </c>
      <c r="L68" s="308">
        <f t="shared" si="16"/>
        <v>0</v>
      </c>
      <c r="M68" s="308">
        <f t="shared" si="16"/>
        <v>0</v>
      </c>
      <c r="N68" s="308">
        <f t="shared" si="16"/>
        <v>0</v>
      </c>
      <c r="O68" s="308">
        <f t="shared" si="16"/>
        <v>0</v>
      </c>
      <c r="P68" s="308">
        <f t="shared" si="16"/>
        <v>0</v>
      </c>
      <c r="Q68" s="308">
        <f t="shared" si="16"/>
        <v>0</v>
      </c>
      <c r="R68" s="308">
        <f t="shared" si="16"/>
        <v>0</v>
      </c>
      <c r="S68" s="308">
        <f t="shared" si="16"/>
        <v>0</v>
      </c>
      <c r="T68" s="308">
        <f t="shared" si="16"/>
        <v>0</v>
      </c>
      <c r="U68" s="308">
        <f t="shared" si="16"/>
        <v>0</v>
      </c>
      <c r="V68" s="308">
        <f t="shared" si="16"/>
        <v>0</v>
      </c>
      <c r="W68" s="308">
        <f t="shared" si="16"/>
        <v>0</v>
      </c>
      <c r="X68" s="308">
        <f t="shared" si="16"/>
        <v>0</v>
      </c>
      <c r="Y68" s="308">
        <f t="shared" si="16"/>
        <v>0</v>
      </c>
      <c r="Z68" s="308">
        <f t="shared" si="16"/>
        <v>0</v>
      </c>
      <c r="AA68" s="308">
        <f t="shared" si="16"/>
        <v>0</v>
      </c>
      <c r="AB68" s="308">
        <f t="shared" si="16"/>
        <v>0</v>
      </c>
      <c r="AC68" s="308">
        <f t="shared" si="16"/>
        <v>0</v>
      </c>
      <c r="AD68" s="308">
        <f t="shared" si="16"/>
        <v>0</v>
      </c>
      <c r="AE68" s="308">
        <f t="shared" si="16"/>
        <v>0</v>
      </c>
      <c r="AF68" s="319">
        <f t="shared" si="16"/>
        <v>0</v>
      </c>
    </row>
    <row r="69" spans="1:32" ht="15.75">
      <c r="A69" s="309" t="s">
        <v>396</v>
      </c>
      <c r="B69" s="308">
        <f>IF(SUM($B$62:B62)+SUM($A$69:A69)&gt;0,0,SUM($B$62:B62)-SUM($A$69:A69))</f>
        <v>0</v>
      </c>
      <c r="C69" s="308">
        <f>IF(SUM($B$62:C62)+SUM($A$69:B69)&gt;0,0,SUM($B$62:C62)-SUM($A$69:B69))</f>
        <v>0</v>
      </c>
      <c r="D69" s="308">
        <f>IF(SUM($B$62:D62)+SUM($A$69:C69)&gt;0,0,SUM($B$62:D62)-SUM($A$69:C69))</f>
        <v>0</v>
      </c>
      <c r="E69" s="308">
        <f>IF(SUM($B$62:E62)+SUM($A$69:D69)&gt;0,0,SUM($B$62:E62)-SUM($A$69:D69))</f>
        <v>0</v>
      </c>
      <c r="F69" s="308">
        <f>IF(SUM($B$62:F62)+SUM($A$69:E69)&gt;0,0,SUM($B$62:F62)-SUM($A$69:E69))</f>
        <v>0</v>
      </c>
      <c r="G69" s="308">
        <f>IF(SUM($B$62:G62)+SUM($A$69:F69)&gt;0,0,SUM($B$62:G62)-SUM($A$69:F69))</f>
        <v>0</v>
      </c>
      <c r="H69" s="308">
        <f>IF(SUM($B$62:H62)+SUM($A$69:G69)&gt;0,0,SUM($B$62:H62)-SUM($A$69:G69))</f>
        <v>0</v>
      </c>
      <c r="I69" s="308">
        <f>IF(SUM($B$62:I62)+SUM($A$69:H69)&gt;0,0,SUM($B$62:I62)-SUM($A$69:H69))</f>
        <v>0</v>
      </c>
      <c r="J69" s="308">
        <f>IF(SUM($B$62:J62)+SUM($A$69:I69)&gt;0,0,SUM($B$62:J62)-SUM($A$69:I69))</f>
        <v>0</v>
      </c>
      <c r="K69" s="308">
        <f>IF(SUM($B$62:K62)+SUM($A$69:J69)&gt;0,0,SUM($B$62:K62)-SUM($A$69:J69))</f>
        <v>0</v>
      </c>
      <c r="L69" s="308">
        <f>IF(SUM($B$62:L62)+SUM($A$69:K69)&gt;0,0,SUM($B$62:L62)-SUM($A$69:K69))</f>
        <v>0</v>
      </c>
      <c r="M69" s="308">
        <f>IF(SUM($B$62:M62)+SUM($A$69:L69)&gt;0,0,SUM($B$62:M62)-SUM($A$69:L69))</f>
        <v>0</v>
      </c>
      <c r="N69" s="308">
        <f>IF(SUM($B$62:N62)+SUM($A$69:M69)&gt;0,0,SUM($B$62:N62)-SUM($A$69:M69))</f>
        <v>0</v>
      </c>
      <c r="O69" s="308">
        <f>IF(SUM($B$62:O62)+SUM($A$69:N69)&gt;0,0,SUM($B$62:O62)-SUM($A$69:N69))</f>
        <v>0</v>
      </c>
      <c r="P69" s="308">
        <f>IF(SUM($B$62:P62)+SUM($A$69:O69)&gt;0,0,SUM($B$62:P62)-SUM($A$69:O69))</f>
        <v>0</v>
      </c>
      <c r="Q69" s="308">
        <f>IF(SUM($B$62:Q62)+SUM($A$69:P69)&gt;0,0,SUM($B$62:Q62)-SUM($A$69:P69))</f>
        <v>0</v>
      </c>
      <c r="R69" s="308">
        <f>IF(SUM($B$62:R62)+SUM($A$69:Q69)&gt;0,0,SUM($B$62:R62)-SUM($A$69:Q69))</f>
        <v>0</v>
      </c>
      <c r="S69" s="308">
        <f>IF(SUM($B$62:S62)+SUM($A$69:R69)&gt;0,0,SUM($B$62:S62)-SUM($A$69:R69))</f>
        <v>0</v>
      </c>
      <c r="T69" s="308">
        <f>IF(SUM($B$62:T62)+SUM($A$69:S69)&gt;0,0,SUM($B$62:T62)-SUM($A$69:S69))</f>
        <v>0</v>
      </c>
      <c r="U69" s="308">
        <f>IF(SUM($B$62:U62)+SUM($A$69:T69)&gt;0,0,SUM($B$62:U62)-SUM($A$69:T69))</f>
        <v>0</v>
      </c>
      <c r="V69" s="308">
        <f>IF(SUM($B$62:V62)+SUM($A$69:U69)&gt;0,0,SUM($B$62:V62)-SUM($A$69:U69))</f>
        <v>0</v>
      </c>
      <c r="W69" s="308">
        <f>IF(SUM($B$62:W62)+SUM($A$69:V69)&gt;0,0,SUM($B$62:W62)-SUM($A$69:V69))</f>
        <v>0</v>
      </c>
      <c r="X69" s="308">
        <f>IF(SUM($B$62:X62)+SUM($A$69:W69)&gt;0,0,SUM($B$62:X62)-SUM($A$69:W69))</f>
        <v>0</v>
      </c>
      <c r="Y69" s="308">
        <f>IF(SUM($B$62:Y62)+SUM($A$69:X69)&gt;0,0,SUM($B$62:Y62)-SUM($A$69:X69))</f>
        <v>0</v>
      </c>
      <c r="Z69" s="308">
        <f>IF(SUM($B$62:Z62)+SUM($A$69:Y69)&gt;0,0,SUM($B$62:Z62)-SUM($A$69:Y69))</f>
        <v>0</v>
      </c>
      <c r="AA69" s="308">
        <f>IF(SUM($B$62:AA62)+SUM($A$69:Z69)&gt;0,0,SUM($B$62:AA62)-SUM($A$69:Z69))</f>
        <v>0</v>
      </c>
      <c r="AB69" s="308">
        <f>IF(SUM($B$62:AB62)+SUM($A$69:AA69)&gt;0,0,SUM($B$62:AB62)-SUM($A$69:AA69))</f>
        <v>0</v>
      </c>
      <c r="AC69" s="308">
        <f>IF(SUM($B$62:AC62)+SUM($A$69:AB69)&gt;0,0,SUM($B$62:AC62)-SUM($A$69:AB69))</f>
        <v>0</v>
      </c>
      <c r="AD69" s="308">
        <f>IF(SUM($B$62:AD62)+SUM($A$69:AC69)&gt;0,0,SUM($B$62:AD62)-SUM($A$69:AC69))</f>
        <v>0</v>
      </c>
      <c r="AE69" s="308">
        <f>IF(SUM($B$62:AE62)+SUM($A$69:AD69)&gt;0,0,SUM($B$62:AE62)-SUM($A$69:AD69))</f>
        <v>0</v>
      </c>
      <c r="AF69" s="319">
        <f>IF(SUM($B$62:AF62)+SUM($A$69:AE69)&gt;0,0,SUM($B$62:AF62)-SUM($A$69:AE69))</f>
        <v>0</v>
      </c>
    </row>
    <row r="70" spans="1:32" s="320" customFormat="1" ht="15.75">
      <c r="A70" s="310" t="s">
        <v>428</v>
      </c>
      <c r="B70" s="311">
        <v>0</v>
      </c>
      <c r="C70" s="311">
        <v>0</v>
      </c>
      <c r="D70" s="311">
        <v>0</v>
      </c>
      <c r="E70" s="311">
        <v>0</v>
      </c>
      <c r="F70" s="311">
        <v>0</v>
      </c>
      <c r="G70" s="311">
        <v>0</v>
      </c>
      <c r="H70" s="311">
        <v>0</v>
      </c>
      <c r="I70" s="311">
        <v>0</v>
      </c>
      <c r="J70" s="311">
        <v>0</v>
      </c>
      <c r="K70" s="311">
        <v>0</v>
      </c>
      <c r="L70" s="311">
        <v>0</v>
      </c>
      <c r="M70" s="311">
        <v>0</v>
      </c>
      <c r="N70" s="311">
        <v>0</v>
      </c>
      <c r="O70" s="311">
        <v>0</v>
      </c>
      <c r="P70" s="311">
        <v>0</v>
      </c>
      <c r="Q70" s="311">
        <v>0</v>
      </c>
      <c r="R70" s="311">
        <v>0</v>
      </c>
      <c r="S70" s="311">
        <v>0</v>
      </c>
      <c r="T70" s="311">
        <v>0</v>
      </c>
      <c r="U70" s="311">
        <v>0</v>
      </c>
      <c r="V70" s="311">
        <v>0</v>
      </c>
      <c r="W70" s="311">
        <v>0</v>
      </c>
      <c r="X70" s="311">
        <v>0</v>
      </c>
      <c r="Y70" s="311">
        <v>0</v>
      </c>
      <c r="Z70" s="311">
        <v>0</v>
      </c>
      <c r="AA70" s="311">
        <v>0</v>
      </c>
      <c r="AB70" s="311">
        <v>0</v>
      </c>
      <c r="AC70" s="311">
        <v>0</v>
      </c>
      <c r="AD70" s="311">
        <v>0</v>
      </c>
      <c r="AE70" s="311">
        <v>0</v>
      </c>
      <c r="AF70" s="321">
        <v>0</v>
      </c>
    </row>
    <row r="71" spans="1:32" ht="15.75">
      <c r="A71" s="309" t="s">
        <v>429</v>
      </c>
      <c r="B71" s="308">
        <f t="shared" si="17" ref="B71:AF71">-B49*(B29)</f>
        <v>0</v>
      </c>
      <c r="C71" s="308">
        <f t="shared" si="17"/>
        <v>0</v>
      </c>
      <c r="D71" s="308">
        <f t="shared" si="17"/>
        <v>0</v>
      </c>
      <c r="E71" s="308">
        <f t="shared" si="17"/>
        <v>0</v>
      </c>
      <c r="F71" s="308">
        <f t="shared" si="17"/>
        <v>0</v>
      </c>
      <c r="G71" s="308">
        <f t="shared" si="17"/>
        <v>0</v>
      </c>
      <c r="H71" s="308">
        <f t="shared" si="17"/>
        <v>0</v>
      </c>
      <c r="I71" s="308">
        <f t="shared" si="17"/>
        <v>0</v>
      </c>
      <c r="J71" s="308">
        <f t="shared" si="17"/>
        <v>0</v>
      </c>
      <c r="K71" s="308">
        <f t="shared" si="17"/>
        <v>0</v>
      </c>
      <c r="L71" s="308">
        <f t="shared" si="17"/>
        <v>0</v>
      </c>
      <c r="M71" s="308">
        <f t="shared" si="17"/>
        <v>0</v>
      </c>
      <c r="N71" s="308">
        <f t="shared" si="17"/>
        <v>0</v>
      </c>
      <c r="O71" s="308">
        <f t="shared" si="17"/>
        <v>0</v>
      </c>
      <c r="P71" s="308">
        <f t="shared" si="17"/>
        <v>0</v>
      </c>
      <c r="Q71" s="308">
        <f t="shared" si="17"/>
        <v>0</v>
      </c>
      <c r="R71" s="308">
        <f t="shared" si="17"/>
        <v>0</v>
      </c>
      <c r="S71" s="308">
        <f t="shared" si="17"/>
        <v>0</v>
      </c>
      <c r="T71" s="308">
        <f t="shared" si="17"/>
        <v>0</v>
      </c>
      <c r="U71" s="308">
        <f t="shared" si="17"/>
        <v>0</v>
      </c>
      <c r="V71" s="308">
        <f t="shared" si="17"/>
        <v>0</v>
      </c>
      <c r="W71" s="308">
        <f t="shared" si="17"/>
        <v>0</v>
      </c>
      <c r="X71" s="308">
        <f t="shared" si="17"/>
        <v>0</v>
      </c>
      <c r="Y71" s="308">
        <f t="shared" si="17"/>
        <v>0</v>
      </c>
      <c r="Z71" s="308">
        <f t="shared" si="17"/>
        <v>0</v>
      </c>
      <c r="AA71" s="308">
        <f t="shared" si="17"/>
        <v>0</v>
      </c>
      <c r="AB71" s="308">
        <f t="shared" si="17"/>
        <v>0</v>
      </c>
      <c r="AC71" s="308">
        <f t="shared" si="17"/>
        <v>0</v>
      </c>
      <c r="AD71" s="308">
        <f t="shared" si="17"/>
        <v>0</v>
      </c>
      <c r="AE71" s="308">
        <f t="shared" si="17"/>
        <v>0</v>
      </c>
      <c r="AF71" s="319">
        <f t="shared" si="17"/>
        <v>0</v>
      </c>
    </row>
    <row r="72" spans="1:32" s="320" customFormat="1" ht="15.75">
      <c r="A72" s="310" t="s">
        <v>430</v>
      </c>
      <c r="B72" s="311">
        <v>-29895.434000000001</v>
      </c>
      <c r="C72" s="311">
        <v>0</v>
      </c>
      <c r="D72" s="311">
        <v>0</v>
      </c>
      <c r="E72" s="311">
        <v>0</v>
      </c>
      <c r="F72" s="311">
        <v>0</v>
      </c>
      <c r="G72" s="311">
        <v>0</v>
      </c>
      <c r="H72" s="311">
        <v>0</v>
      </c>
      <c r="I72" s="311">
        <v>0</v>
      </c>
      <c r="J72" s="311">
        <v>0</v>
      </c>
      <c r="K72" s="311">
        <v>0</v>
      </c>
      <c r="L72" s="311">
        <v>0</v>
      </c>
      <c r="M72" s="311">
        <v>0</v>
      </c>
      <c r="N72" s="311">
        <v>0</v>
      </c>
      <c r="O72" s="311">
        <v>0</v>
      </c>
      <c r="P72" s="311">
        <v>0</v>
      </c>
      <c r="Q72" s="311">
        <v>0</v>
      </c>
      <c r="R72" s="311">
        <v>0</v>
      </c>
      <c r="S72" s="311">
        <v>0</v>
      </c>
      <c r="T72" s="311">
        <v>0</v>
      </c>
      <c r="U72" s="311">
        <v>0</v>
      </c>
      <c r="V72" s="311">
        <v>0</v>
      </c>
      <c r="W72" s="311">
        <v>0</v>
      </c>
      <c r="X72" s="311">
        <v>0</v>
      </c>
      <c r="Y72" s="311">
        <v>0</v>
      </c>
      <c r="Z72" s="311">
        <v>0</v>
      </c>
      <c r="AA72" s="311">
        <v>0</v>
      </c>
      <c r="AB72" s="311">
        <v>0</v>
      </c>
      <c r="AC72" s="311">
        <v>0</v>
      </c>
      <c r="AD72" s="311">
        <v>0</v>
      </c>
      <c r="AE72" s="311">
        <v>0</v>
      </c>
      <c r="AF72" s="321">
        <v>0</v>
      </c>
    </row>
    <row r="73" spans="1:32" ht="15.75">
      <c r="A73" s="309" t="s">
        <v>431</v>
      </c>
      <c r="B73" s="308">
        <f t="shared" si="18" ref="B73:AF73">B44-B45</f>
        <v>0</v>
      </c>
      <c r="C73" s="308">
        <f t="shared" si="18"/>
        <v>0</v>
      </c>
      <c r="D73" s="308">
        <f t="shared" si="18"/>
        <v>0</v>
      </c>
      <c r="E73" s="308">
        <f t="shared" si="18"/>
        <v>0</v>
      </c>
      <c r="F73" s="308">
        <f t="shared" si="18"/>
        <v>0</v>
      </c>
      <c r="G73" s="308">
        <f t="shared" si="18"/>
        <v>0</v>
      </c>
      <c r="H73" s="308">
        <f t="shared" si="18"/>
        <v>0</v>
      </c>
      <c r="I73" s="308">
        <f t="shared" si="18"/>
        <v>0</v>
      </c>
      <c r="J73" s="308">
        <f t="shared" si="18"/>
        <v>0</v>
      </c>
      <c r="K73" s="308">
        <f t="shared" si="18"/>
        <v>0</v>
      </c>
      <c r="L73" s="308">
        <f t="shared" si="18"/>
        <v>0</v>
      </c>
      <c r="M73" s="308">
        <f t="shared" si="18"/>
        <v>0</v>
      </c>
      <c r="N73" s="308">
        <f t="shared" si="18"/>
        <v>0</v>
      </c>
      <c r="O73" s="308">
        <f t="shared" si="18"/>
        <v>0</v>
      </c>
      <c r="P73" s="308">
        <f t="shared" si="18"/>
        <v>0</v>
      </c>
      <c r="Q73" s="308">
        <f t="shared" si="18"/>
        <v>0</v>
      </c>
      <c r="R73" s="308">
        <f t="shared" si="18"/>
        <v>0</v>
      </c>
      <c r="S73" s="308">
        <f t="shared" si="18"/>
        <v>0</v>
      </c>
      <c r="T73" s="308">
        <f t="shared" si="18"/>
        <v>0</v>
      </c>
      <c r="U73" s="308">
        <f t="shared" si="18"/>
        <v>0</v>
      </c>
      <c r="V73" s="308">
        <f t="shared" si="18"/>
        <v>0</v>
      </c>
      <c r="W73" s="308">
        <f t="shared" si="18"/>
        <v>0</v>
      </c>
      <c r="X73" s="308">
        <f t="shared" si="18"/>
        <v>0</v>
      </c>
      <c r="Y73" s="308">
        <f t="shared" si="18"/>
        <v>0</v>
      </c>
      <c r="Z73" s="308">
        <f t="shared" si="18"/>
        <v>0</v>
      </c>
      <c r="AA73" s="308">
        <f t="shared" si="18"/>
        <v>0</v>
      </c>
      <c r="AB73" s="308">
        <f t="shared" si="18"/>
        <v>0</v>
      </c>
      <c r="AC73" s="308">
        <f t="shared" si="18"/>
        <v>0</v>
      </c>
      <c r="AD73" s="308">
        <f t="shared" si="18"/>
        <v>0</v>
      </c>
      <c r="AE73" s="308">
        <f t="shared" si="18"/>
        <v>0</v>
      </c>
      <c r="AF73" s="319">
        <f t="shared" si="18"/>
        <v>0</v>
      </c>
    </row>
    <row r="74" spans="1:32" s="262" customFormat="1" ht="14.25">
      <c r="A74" s="312" t="s">
        <v>432</v>
      </c>
      <c r="B74" s="307">
        <v>-29895.434000000001</v>
      </c>
      <c r="C74" s="307">
        <v>-657.69954799999994</v>
      </c>
      <c r="D74" s="307">
        <v>-657.69954799999994</v>
      </c>
      <c r="E74" s="307">
        <v>-657.69954799999994</v>
      </c>
      <c r="F74" s="307">
        <v>-657.69954799999994</v>
      </c>
      <c r="G74" s="307">
        <v>-657.69954799999994</v>
      </c>
      <c r="H74" s="307">
        <v>-657.69954799999994</v>
      </c>
      <c r="I74" s="307">
        <v>-657.69954799999994</v>
      </c>
      <c r="J74" s="307">
        <v>-657.69954799999994</v>
      </c>
      <c r="K74" s="307">
        <v>-657.69954799999994</v>
      </c>
      <c r="L74" s="307">
        <v>-657.69954799999994</v>
      </c>
      <c r="M74" s="307">
        <v>0</v>
      </c>
      <c r="N74" s="307">
        <v>0</v>
      </c>
      <c r="O74" s="307">
        <v>0</v>
      </c>
      <c r="P74" s="307">
        <v>0</v>
      </c>
      <c r="Q74" s="307">
        <v>0</v>
      </c>
      <c r="R74" s="307">
        <v>0</v>
      </c>
      <c r="S74" s="307">
        <v>0</v>
      </c>
      <c r="T74" s="307">
        <v>0</v>
      </c>
      <c r="U74" s="307">
        <v>0</v>
      </c>
      <c r="V74" s="307">
        <v>0</v>
      </c>
      <c r="W74" s="307">
        <v>0</v>
      </c>
      <c r="X74" s="307">
        <v>0</v>
      </c>
      <c r="Y74" s="307">
        <v>0</v>
      </c>
      <c r="Z74" s="307">
        <v>0</v>
      </c>
      <c r="AA74" s="307">
        <v>0</v>
      </c>
      <c r="AB74" s="307">
        <v>0</v>
      </c>
      <c r="AC74" s="307">
        <v>0</v>
      </c>
      <c r="AD74" s="307">
        <v>0</v>
      </c>
      <c r="AE74" s="307">
        <v>0</v>
      </c>
      <c r="AF74" s="318">
        <v>0</v>
      </c>
    </row>
    <row r="75" spans="1:32" s="262" customFormat="1" ht="14.25">
      <c r="A75" s="312" t="s">
        <v>433</v>
      </c>
      <c r="B75" s="307">
        <f>SUM($B$74:B74)</f>
        <v>-29895.434000000001</v>
      </c>
      <c r="C75" s="307">
        <f>SUM($B$74:C74)</f>
        <v>-30553.133548000002</v>
      </c>
      <c r="D75" s="307">
        <f>SUM($B$74:D74)</f>
        <v>-31210.833096000002</v>
      </c>
      <c r="E75" s="307">
        <f>SUM($B$74:E74)</f>
        <v>-31868.532644000003</v>
      </c>
      <c r="F75" s="307">
        <f>SUM($B$74:F74)</f>
        <v>-32526.232192000003</v>
      </c>
      <c r="G75" s="307">
        <f>SUM($B$74:G74)</f>
        <v>-33183.93174</v>
      </c>
      <c r="H75" s="307">
        <f>SUM($B$74:H74)</f>
        <v>-33841.631287999997</v>
      </c>
      <c r="I75" s="307">
        <f>SUM($B$74:I74)</f>
        <v>-34499.330835999994</v>
      </c>
      <c r="J75" s="307">
        <f>SUM($B$74:J74)</f>
        <v>-35157.030383999991</v>
      </c>
      <c r="K75" s="307">
        <f>SUM($B$74:K74)</f>
        <v>-35814.729931999987</v>
      </c>
      <c r="L75" s="307">
        <f>SUM($B$74:L74)</f>
        <v>-36472.429479999984</v>
      </c>
      <c r="M75" s="307">
        <f>SUM($B$74:M74)</f>
        <v>-36472.429479999984</v>
      </c>
      <c r="N75" s="307">
        <f>SUM($B$74:N74)</f>
        <v>-36472.429479999984</v>
      </c>
      <c r="O75" s="307">
        <f>SUM($B$74:O74)</f>
        <v>-36472.429479999984</v>
      </c>
      <c r="P75" s="307">
        <f>SUM($B$74:P74)</f>
        <v>-36472.429479999984</v>
      </c>
      <c r="Q75" s="307">
        <f>SUM($B$74:Q74)</f>
        <v>-36472.429479999984</v>
      </c>
      <c r="R75" s="307">
        <f>SUM($B$74:R74)</f>
        <v>-36472.429479999984</v>
      </c>
      <c r="S75" s="307">
        <f>SUM($B$74:S74)</f>
        <v>-36472.429479999984</v>
      </c>
      <c r="T75" s="307">
        <f>SUM($B$74:T74)</f>
        <v>-36472.429479999984</v>
      </c>
      <c r="U75" s="307">
        <f>SUM($B$74:U74)</f>
        <v>-36472.429479999984</v>
      </c>
      <c r="V75" s="307">
        <f>SUM($B$74:V74)</f>
        <v>-36472.429479999984</v>
      </c>
      <c r="W75" s="307">
        <f>SUM($B$74:W74)</f>
        <v>-36472.429479999984</v>
      </c>
      <c r="X75" s="307">
        <f>SUM($B$74:X74)</f>
        <v>-36472.429479999984</v>
      </c>
      <c r="Y75" s="307">
        <f>SUM($B$74:Y74)</f>
        <v>-36472.429479999984</v>
      </c>
      <c r="Z75" s="307">
        <f>SUM($B$74:Z74)</f>
        <v>-36472.429479999984</v>
      </c>
      <c r="AA75" s="307">
        <f>SUM($B$74:AA74)</f>
        <v>-36472.429479999984</v>
      </c>
      <c r="AB75" s="307">
        <f>SUM($B$74:AB74)</f>
        <v>-36472.429479999984</v>
      </c>
      <c r="AC75" s="307">
        <f>SUM($B$74:AC74)</f>
        <v>-36472.429479999984</v>
      </c>
      <c r="AD75" s="307">
        <f>SUM($B$74:AD74)</f>
        <v>-36472.429479999984</v>
      </c>
      <c r="AE75" s="307">
        <f>SUM($B$74:AE74)</f>
        <v>-36472.429479999984</v>
      </c>
      <c r="AF75" s="318">
        <f>SUM($B$74:AF74)</f>
        <v>-36472.429479999984</v>
      </c>
    </row>
    <row r="76" spans="1:32" ht="15.75">
      <c r="A76" s="309" t="s">
        <v>434</v>
      </c>
      <c r="B76" s="322">
        <f>1/POWER((1+$B$34),B64)</f>
        <v>1</v>
      </c>
      <c r="C76" s="322">
        <f>1/POWER((1+$B$34),C64)</f>
        <v>0.94134586293934353</v>
      </c>
      <c r="D76" s="322">
        <f t="shared" si="19" ref="D76:AF76">1/POWER((1+$B$34),D64)</f>
        <v>0.83415672391612183</v>
      </c>
      <c r="E76" s="322">
        <f t="shared" si="19"/>
        <v>0.73917299416581461</v>
      </c>
      <c r="F76" s="322">
        <f t="shared" si="19"/>
        <v>0.65500486855632656</v>
      </c>
      <c r="G76" s="322">
        <f t="shared" si="19"/>
        <v>0.58042079623954501</v>
      </c>
      <c r="H76" s="322">
        <f t="shared" si="19"/>
        <v>0.51432946055786</v>
      </c>
      <c r="I76" s="322">
        <f t="shared" si="19"/>
        <v>0.45576381086208234</v>
      </c>
      <c r="J76" s="322">
        <f t="shared" si="19"/>
        <v>0.40386691259378144</v>
      </c>
      <c r="K76" s="322">
        <f t="shared" si="19"/>
        <v>0.35787940858997025</v>
      </c>
      <c r="L76" s="322">
        <f t="shared" si="19"/>
        <v>0.317128408143527</v>
      </c>
      <c r="M76" s="322">
        <f t="shared" si="19"/>
        <v>0.2810176412437102</v>
      </c>
      <c r="N76" s="322">
        <f t="shared" si="19"/>
        <v>0.2490187339332833</v>
      </c>
      <c r="O76" s="322">
        <f t="shared" si="19"/>
        <v>0.22066347712298032</v>
      </c>
      <c r="P76" s="322">
        <f t="shared" si="19"/>
        <v>0.19553697574034584</v>
      </c>
      <c r="Q76" s="322">
        <f t="shared" si="19"/>
        <v>0.1732715779710641</v>
      </c>
      <c r="R76" s="322">
        <f t="shared" si="19"/>
        <v>0.1535414957652318</v>
      </c>
      <c r="S76" s="322">
        <f t="shared" si="19"/>
        <v>0.13605803789564183</v>
      </c>
      <c r="T76" s="322">
        <f t="shared" si="19"/>
        <v>0.12056538581802555</v>
      </c>
      <c r="U76" s="322">
        <f t="shared" si="19"/>
        <v>0.10683685052549893</v>
      </c>
      <c r="V76" s="322">
        <f t="shared" si="19"/>
        <v>0.094671555627380513</v>
      </c>
      <c r="W76" s="322">
        <f t="shared" si="19"/>
        <v>0.083891498119078867</v>
      </c>
      <c r="X76" s="322">
        <f t="shared" si="19"/>
        <v>0.074338943836135457</v>
      </c>
      <c r="Y76" s="322">
        <f t="shared" si="19"/>
        <v>0.065874119482618926</v>
      </c>
      <c r="Z76" s="322">
        <f t="shared" si="19"/>
        <v>0.058373167463552436</v>
      </c>
      <c r="AA76" s="322">
        <f t="shared" si="19"/>
        <v>0.051726333596413328</v>
      </c>
      <c r="AB76" s="322">
        <f t="shared" si="19"/>
        <v>0.045836361184238651</v>
      </c>
      <c r="AC76" s="322">
        <f t="shared" si="19"/>
        <v>0.04061706795236035</v>
      </c>
      <c r="AD76" s="322">
        <f t="shared" si="19"/>
        <v>0.035992085026460209</v>
      </c>
      <c r="AE76" s="322">
        <f t="shared" si="19"/>
        <v>0.031893739500629334</v>
      </c>
      <c r="AF76" s="323">
        <f t="shared" si="19"/>
        <v>0.028262064245130114</v>
      </c>
    </row>
    <row r="77" spans="1:32" s="262" customFormat="1" ht="14.25">
      <c r="A77" s="306" t="s">
        <v>435</v>
      </c>
      <c r="B77" s="307">
        <f>B74*B76</f>
        <v>-29895.434000000001</v>
      </c>
      <c r="C77" s="307">
        <f t="shared" si="20" ref="C77:AF77">C74*C76</f>
        <v>-619.12274856687611</v>
      </c>
      <c r="D77" s="307">
        <f t="shared" si="20"/>
        <v>-548.62450028079411</v>
      </c>
      <c r="E77" s="307">
        <f t="shared" si="20"/>
        <v>-486.15374415666287</v>
      </c>
      <c r="F77" s="307">
        <f t="shared" si="20"/>
        <v>-430.79640598729537</v>
      </c>
      <c r="G77" s="307">
        <f t="shared" si="20"/>
        <v>-381.74249533654881</v>
      </c>
      <c r="H77" s="307">
        <f t="shared" si="20"/>
        <v>-338.27425373198832</v>
      </c>
      <c r="I77" s="307">
        <f t="shared" si="20"/>
        <v>-299.75565239874902</v>
      </c>
      <c r="J77" s="307">
        <f t="shared" si="20"/>
        <v>-265.62308586508556</v>
      </c>
      <c r="K77" s="307">
        <f t="shared" si="20"/>
        <v>-235.37712526813073</v>
      </c>
      <c r="L77" s="307">
        <f t="shared" si="20"/>
        <v>-208.57521069395722</v>
      </c>
      <c r="M77" s="307">
        <f t="shared" si="20"/>
        <v>0</v>
      </c>
      <c r="N77" s="307">
        <f t="shared" si="20"/>
        <v>0</v>
      </c>
      <c r="O77" s="307">
        <f t="shared" si="20"/>
        <v>0</v>
      </c>
      <c r="P77" s="307">
        <f t="shared" si="20"/>
        <v>0</v>
      </c>
      <c r="Q77" s="307">
        <f t="shared" si="20"/>
        <v>0</v>
      </c>
      <c r="R77" s="307">
        <f t="shared" si="20"/>
        <v>0</v>
      </c>
      <c r="S77" s="307">
        <f t="shared" si="20"/>
        <v>0</v>
      </c>
      <c r="T77" s="307">
        <f t="shared" si="20"/>
        <v>0</v>
      </c>
      <c r="U77" s="307">
        <f t="shared" si="20"/>
        <v>0</v>
      </c>
      <c r="V77" s="307">
        <f t="shared" si="20"/>
        <v>0</v>
      </c>
      <c r="W77" s="307">
        <f t="shared" si="20"/>
        <v>0</v>
      </c>
      <c r="X77" s="307">
        <f t="shared" si="20"/>
        <v>0</v>
      </c>
      <c r="Y77" s="307">
        <f t="shared" si="20"/>
        <v>0</v>
      </c>
      <c r="Z77" s="307">
        <f t="shared" si="20"/>
        <v>0</v>
      </c>
      <c r="AA77" s="307">
        <f t="shared" si="20"/>
        <v>0</v>
      </c>
      <c r="AB77" s="307">
        <f t="shared" si="20"/>
        <v>0</v>
      </c>
      <c r="AC77" s="307">
        <f t="shared" si="20"/>
        <v>0</v>
      </c>
      <c r="AD77" s="307">
        <f t="shared" si="20"/>
        <v>0</v>
      </c>
      <c r="AE77" s="307">
        <f t="shared" si="20"/>
        <v>0</v>
      </c>
      <c r="AF77" s="318">
        <f t="shared" si="20"/>
        <v>0</v>
      </c>
    </row>
    <row r="78" spans="1:32" s="262" customFormat="1" ht="14.25">
      <c r="A78" s="306" t="s">
        <v>436</v>
      </c>
      <c r="B78" s="307">
        <f>SUM($B$77:B77)</f>
        <v>-29895.434000000001</v>
      </c>
      <c r="C78" s="307">
        <f>SUM($B$77:C77)</f>
        <v>-30514.556748566876</v>
      </c>
      <c r="D78" s="307">
        <f>SUM($B$77:D77)</f>
        <v>-31063.181248847672</v>
      </c>
      <c r="E78" s="307">
        <f>SUM($B$77:E77)</f>
        <v>-31549.334993004333</v>
      </c>
      <c r="F78" s="307">
        <f>SUM($B$77:F77)</f>
        <v>-31980.131398991627</v>
      </c>
      <c r="G78" s="307">
        <f>SUM($B$77:G77)</f>
        <v>-32361.873894328175</v>
      </c>
      <c r="H78" s="307">
        <f>SUM($B$77:H77)</f>
        <v>-32700.148148060165</v>
      </c>
      <c r="I78" s="307">
        <f>SUM($B$77:I77)</f>
        <v>-32999.903800458917</v>
      </c>
      <c r="J78" s="307">
        <f>SUM($B$77:J77)</f>
        <v>-33265.526886324005</v>
      </c>
      <c r="K78" s="307">
        <f>SUM($B$77:K77)</f>
        <v>-33500.904011592138</v>
      </c>
      <c r="L78" s="307">
        <f>SUM($B$77:L77)</f>
        <v>-33709.479222286092</v>
      </c>
      <c r="M78" s="307">
        <f>SUM($B$77:M77)</f>
        <v>-33709.479222286092</v>
      </c>
      <c r="N78" s="307">
        <f>SUM($B$77:N77)</f>
        <v>-33709.479222286092</v>
      </c>
      <c r="O78" s="307">
        <f>SUM($B$77:O77)</f>
        <v>-33709.479222286092</v>
      </c>
      <c r="P78" s="307">
        <f>SUM($B$77:P77)</f>
        <v>-33709.479222286092</v>
      </c>
      <c r="Q78" s="307">
        <f>SUM($B$77:Q77)</f>
        <v>-33709.479222286092</v>
      </c>
      <c r="R78" s="307">
        <f>SUM($B$77:R77)</f>
        <v>-33709.479222286092</v>
      </c>
      <c r="S78" s="307">
        <f>SUM($B$77:S77)</f>
        <v>-33709.479222286092</v>
      </c>
      <c r="T78" s="307">
        <f>SUM($B$77:T77)</f>
        <v>-33709.479222286092</v>
      </c>
      <c r="U78" s="307">
        <f>SUM($B$77:U77)</f>
        <v>-33709.479222286092</v>
      </c>
      <c r="V78" s="307">
        <f>SUM($B$77:V77)</f>
        <v>-33709.479222286092</v>
      </c>
      <c r="W78" s="307">
        <f>SUM($B$77:W77)</f>
        <v>-33709.479222286092</v>
      </c>
      <c r="X78" s="307">
        <f>SUM($B$77:X77)</f>
        <v>-33709.479222286092</v>
      </c>
      <c r="Y78" s="307">
        <f>SUM($B$77:Y77)</f>
        <v>-33709.479222286092</v>
      </c>
      <c r="Z78" s="307">
        <f>SUM($B$77:Z77)</f>
        <v>-33709.479222286092</v>
      </c>
      <c r="AA78" s="307">
        <f>SUM($B$77:AA77)</f>
        <v>-33709.479222286092</v>
      </c>
      <c r="AB78" s="307">
        <f>SUM($B$77:AB77)</f>
        <v>-33709.479222286092</v>
      </c>
      <c r="AC78" s="307">
        <f>SUM($B$77:AC77)</f>
        <v>-33709.479222286092</v>
      </c>
      <c r="AD78" s="307">
        <f>SUM($B$77:AD77)</f>
        <v>-33709.479222286092</v>
      </c>
      <c r="AE78" s="307">
        <f>SUM($B$77:AE77)</f>
        <v>-33709.479222286092</v>
      </c>
      <c r="AF78" s="318">
        <f>SUM($B$77:AF77)</f>
        <v>-33709.479222286092</v>
      </c>
    </row>
    <row r="79" spans="1:32" s="262" customFormat="1" ht="14.25">
      <c r="A79" s="306" t="s">
        <v>437</v>
      </c>
      <c r="B79" s="324">
        <f>IF((ISERR(IRR($B$74:B74))),0,IF(IRR($B$74:B74)&lt;0,0,IRR($B$74:B74)))</f>
        <v>0</v>
      </c>
      <c r="C79" s="324">
        <f>IF((ISERR(IRR($B$74:C74))),0,IF(IRR($B$74:C74)&lt;0,0,IRR($B$74:C74)))</f>
        <v>0</v>
      </c>
      <c r="D79" s="324">
        <f>IF((ISERR(IRR($B$74:D74))),0,IF(IRR($B$74:D74)&lt;0,0,IRR($B$74:D74)))</f>
        <v>0</v>
      </c>
      <c r="E79" s="324">
        <f>IF((ISERR(IRR($B$74:E74))),0,IF(IRR($B$74:E74)&lt;0,0,IRR($B$74:E74)))</f>
        <v>0</v>
      </c>
      <c r="F79" s="324">
        <f>IF((ISERR(IRR($B$74:F74))),0,IF(IRR($B$74:F74)&lt;0,0,IRR($B$74:F74)))</f>
        <v>0</v>
      </c>
      <c r="G79" s="324">
        <f>IF((ISERR(IRR($B$74:G74))),0,IF(IRR($B$74:G74)&lt;0,0,IRR($B$74:G74)))</f>
        <v>0</v>
      </c>
      <c r="H79" s="324">
        <f>IF((ISERR(IRR($B$74:H74))),0,IF(IRR($B$74:H74)&lt;0,0,IRR($B$74:H74)))</f>
        <v>0</v>
      </c>
      <c r="I79" s="324">
        <f>IF((ISERR(IRR($B$74:I74))),0,IF(IRR($B$74:I74)&lt;0,0,IRR($B$74:I74)))</f>
        <v>0</v>
      </c>
      <c r="J79" s="324">
        <f>IF((ISERR(IRR($B$74:J74))),0,IF(IRR($B$74:J74)&lt;0,0,IRR($B$74:J74)))</f>
        <v>0</v>
      </c>
      <c r="K79" s="324">
        <f>IF((ISERR(IRR($B$74:K74))),0,IF(IRR($B$74:K74)&lt;0,0,IRR($B$74:K74)))</f>
        <v>0</v>
      </c>
      <c r="L79" s="324">
        <f>IF((ISERR(IRR($B$74:L74))),0,IF(IRR($B$74:L74)&lt;0,0,IRR($B$74:L74)))</f>
        <v>0</v>
      </c>
      <c r="M79" s="324">
        <f>IF((ISERR(IRR($B$74:M74))),0,IF(IRR($B$74:M74)&lt;0,0,IRR($B$74:M74)))</f>
        <v>0</v>
      </c>
      <c r="N79" s="324">
        <f>IF((ISERR(IRR($B$74:N74))),0,IF(IRR($B$74:N74)&lt;0,0,IRR($B$74:N74)))</f>
        <v>0</v>
      </c>
      <c r="O79" s="324">
        <f>IF((ISERR(IRR($B$74:O74))),0,IF(IRR($B$74:O74)&lt;0,0,IRR($B$74:O74)))</f>
        <v>0</v>
      </c>
      <c r="P79" s="324">
        <f>IF((ISERR(IRR($B$74:P74))),0,IF(IRR($B$74:P74)&lt;0,0,IRR($B$74:P74)))</f>
        <v>0</v>
      </c>
      <c r="Q79" s="324">
        <f>IF((ISERR(IRR($B$74:Q74))),0,IF(IRR($B$74:Q74)&lt;0,0,IRR($B$74:Q74)))</f>
        <v>0</v>
      </c>
      <c r="R79" s="324">
        <f>IF((ISERR(IRR($B$74:R74))),0,IF(IRR($B$74:R74)&lt;0,0,IRR($B$74:R74)))</f>
        <v>0</v>
      </c>
      <c r="S79" s="324">
        <f>IF((ISERR(IRR($B$74:S74))),0,IF(IRR($B$74:S74)&lt;0,0,IRR($B$74:S74)))</f>
        <v>0</v>
      </c>
      <c r="T79" s="324">
        <f>IF((ISERR(IRR($B$74:T74))),0,IF(IRR($B$74:T74)&lt;0,0,IRR($B$74:T74)))</f>
        <v>0</v>
      </c>
      <c r="U79" s="324">
        <f>IF((ISERR(IRR($B$74:U74))),0,IF(IRR($B$74:U74)&lt;0,0,IRR($B$74:U74)))</f>
        <v>0</v>
      </c>
      <c r="V79" s="324">
        <f>IF((ISERR(IRR($B$74:V74))),0,IF(IRR($B$74:V74)&lt;0,0,IRR($B$74:V74)))</f>
        <v>0</v>
      </c>
      <c r="W79" s="324">
        <f>IF((ISERR(IRR($B$74:W74))),0,IF(IRR($B$74:W74)&lt;0,0,IRR($B$74:W74)))</f>
        <v>0</v>
      </c>
      <c r="X79" s="324">
        <f>IF((ISERR(IRR($B$74:X74))),0,IF(IRR($B$74:X74)&lt;0,0,IRR($B$74:X74)))</f>
        <v>0</v>
      </c>
      <c r="Y79" s="324">
        <f>IF((ISERR(IRR($B$74:Y74))),0,IF(IRR($B$74:Y74)&lt;0,0,IRR($B$74:Y74)))</f>
        <v>0</v>
      </c>
      <c r="Z79" s="324">
        <f>IF((ISERR(IRR($B$74:Z74))),0,IF(IRR($B$74:Z74)&lt;0,0,IRR($B$74:Z74)))</f>
        <v>0</v>
      </c>
      <c r="AA79" s="324">
        <f>IF((ISERR(IRR($B$74:AA74))),0,IF(IRR($B$74:AA74)&lt;0,0,IRR($B$74:AA74)))</f>
        <v>0</v>
      </c>
      <c r="AB79" s="324">
        <f>IF((ISERR(IRR($B$74:AB74))),0,IF(IRR($B$74:AB74)&lt;0,0,IRR($B$74:AB74)))</f>
        <v>0</v>
      </c>
      <c r="AC79" s="324">
        <f>IF((ISERR(IRR($B$74:AC74))),0,IF(IRR($B$74:AC74)&lt;0,0,IRR($B$74:AC74)))</f>
        <v>0</v>
      </c>
      <c r="AD79" s="324">
        <f>IF((ISERR(IRR($B$74:AD74))),0,IF(IRR($B$74:AD74)&lt;0,0,IRR($B$74:AD74)))</f>
        <v>0</v>
      </c>
      <c r="AE79" s="324">
        <f>IF((ISERR(IRR($B$74:AE74))),0,IF(IRR($B$74:AE74)&lt;0,0,IRR($B$74:AE74)))</f>
        <v>0</v>
      </c>
      <c r="AF79" s="325">
        <f>IF((ISERR(IRR($B$74:AF74))),0,IF(IRR($B$74:AF74)&lt;0,0,IRR($B$74:AF74)))</f>
        <v>0</v>
      </c>
    </row>
    <row r="80" spans="1:32" s="262" customFormat="1" ht="14.25">
      <c r="A80" s="306" t="s">
        <v>438</v>
      </c>
      <c r="B80" s="326">
        <f t="shared" si="21" ref="B80:J80">IF(AND(B75&gt;0,A75&lt;0),(B65-(B75/(B75-A75))-$B$22),0)</f>
        <v>0</v>
      </c>
      <c r="C80" s="326">
        <f t="shared" si="21"/>
        <v>0</v>
      </c>
      <c r="D80" s="326">
        <f t="shared" si="21"/>
        <v>0</v>
      </c>
      <c r="E80" s="326">
        <f t="shared" si="21"/>
        <v>0</v>
      </c>
      <c r="F80" s="326">
        <f t="shared" si="21"/>
        <v>0</v>
      </c>
      <c r="G80" s="326">
        <f t="shared" si="21"/>
        <v>0</v>
      </c>
      <c r="H80" s="326">
        <f t="shared" si="21"/>
        <v>0</v>
      </c>
      <c r="I80" s="326">
        <f t="shared" si="21"/>
        <v>0</v>
      </c>
      <c r="J80" s="326">
        <f t="shared" si="21"/>
        <v>0</v>
      </c>
      <c r="K80" s="326">
        <f>IF(AND(K75&gt;0,J75&lt;0),(K65-(K75/(K75-J75))-$B$22),0)</f>
        <v>0</v>
      </c>
      <c r="L80" s="326">
        <f t="shared" si="22" ref="L80:AF80">IF(AND(L75&gt;0,K75&lt;0),(L65-(L75/(L75-K75))-$B$22),0)</f>
        <v>0</v>
      </c>
      <c r="M80" s="326">
        <f t="shared" si="22"/>
        <v>0</v>
      </c>
      <c r="N80" s="326">
        <f t="shared" si="22"/>
        <v>0</v>
      </c>
      <c r="O80" s="326">
        <f t="shared" si="22"/>
        <v>0</v>
      </c>
      <c r="P80" s="326">
        <f t="shared" si="22"/>
        <v>0</v>
      </c>
      <c r="Q80" s="326">
        <f t="shared" si="22"/>
        <v>0</v>
      </c>
      <c r="R80" s="326">
        <f t="shared" si="22"/>
        <v>0</v>
      </c>
      <c r="S80" s="326">
        <f t="shared" si="22"/>
        <v>0</v>
      </c>
      <c r="T80" s="326">
        <f t="shared" si="22"/>
        <v>0</v>
      </c>
      <c r="U80" s="326">
        <f t="shared" si="22"/>
        <v>0</v>
      </c>
      <c r="V80" s="326">
        <f t="shared" si="22"/>
        <v>0</v>
      </c>
      <c r="W80" s="326">
        <f t="shared" si="22"/>
        <v>0</v>
      </c>
      <c r="X80" s="326">
        <f t="shared" si="22"/>
        <v>0</v>
      </c>
      <c r="Y80" s="326">
        <f t="shared" si="22"/>
        <v>0</v>
      </c>
      <c r="Z80" s="326">
        <f t="shared" si="22"/>
        <v>0</v>
      </c>
      <c r="AA80" s="326">
        <f t="shared" si="22"/>
        <v>0</v>
      </c>
      <c r="AB80" s="326">
        <f t="shared" si="22"/>
        <v>0</v>
      </c>
      <c r="AC80" s="326">
        <f t="shared" si="22"/>
        <v>0</v>
      </c>
      <c r="AD80" s="326">
        <f t="shared" si="22"/>
        <v>0</v>
      </c>
      <c r="AE80" s="326">
        <f t="shared" si="22"/>
        <v>0</v>
      </c>
      <c r="AF80" s="327">
        <f t="shared" si="22"/>
        <v>0</v>
      </c>
    </row>
    <row r="81" spans="1:32" s="262" customFormat="1" ht="15" thickBot="1">
      <c r="A81" s="328" t="s">
        <v>439</v>
      </c>
      <c r="B81" s="315">
        <f>IF(AND(B78&gt;0,A78&lt;0),(B65-(B78/(B78-A78))-$B$22),0)</f>
        <v>0</v>
      </c>
      <c r="C81" s="315">
        <f t="shared" si="23" ref="C81:AF81">IF(AND(C78&gt;0,B78&lt;0),(C65-(C78/(C78-B78))-$B$22),0)</f>
        <v>0</v>
      </c>
      <c r="D81" s="315">
        <f t="shared" si="23"/>
        <v>0</v>
      </c>
      <c r="E81" s="315">
        <f t="shared" si="23"/>
        <v>0</v>
      </c>
      <c r="F81" s="315">
        <f t="shared" si="23"/>
        <v>0</v>
      </c>
      <c r="G81" s="315">
        <f t="shared" si="23"/>
        <v>0</v>
      </c>
      <c r="H81" s="315">
        <f t="shared" si="23"/>
        <v>0</v>
      </c>
      <c r="I81" s="315">
        <f t="shared" si="23"/>
        <v>0</v>
      </c>
      <c r="J81" s="315">
        <f t="shared" si="23"/>
        <v>0</v>
      </c>
      <c r="K81" s="315">
        <f t="shared" si="23"/>
        <v>0</v>
      </c>
      <c r="L81" s="315">
        <f t="shared" si="23"/>
        <v>0</v>
      </c>
      <c r="M81" s="315">
        <f t="shared" si="23"/>
        <v>0</v>
      </c>
      <c r="N81" s="315">
        <f t="shared" si="23"/>
        <v>0</v>
      </c>
      <c r="O81" s="315">
        <f t="shared" si="23"/>
        <v>0</v>
      </c>
      <c r="P81" s="315">
        <f t="shared" si="23"/>
        <v>0</v>
      </c>
      <c r="Q81" s="315">
        <f t="shared" si="23"/>
        <v>0</v>
      </c>
      <c r="R81" s="315">
        <f t="shared" si="23"/>
        <v>0</v>
      </c>
      <c r="S81" s="315">
        <f t="shared" si="23"/>
        <v>0</v>
      </c>
      <c r="T81" s="315">
        <f t="shared" si="23"/>
        <v>0</v>
      </c>
      <c r="U81" s="315">
        <f t="shared" si="23"/>
        <v>0</v>
      </c>
      <c r="V81" s="315">
        <f t="shared" si="23"/>
        <v>0</v>
      </c>
      <c r="W81" s="315">
        <f t="shared" si="23"/>
        <v>0</v>
      </c>
      <c r="X81" s="315">
        <f t="shared" si="23"/>
        <v>0</v>
      </c>
      <c r="Y81" s="315">
        <f t="shared" si="23"/>
        <v>0</v>
      </c>
      <c r="Z81" s="315">
        <f t="shared" si="23"/>
        <v>0</v>
      </c>
      <c r="AA81" s="315">
        <f t="shared" si="23"/>
        <v>0</v>
      </c>
      <c r="AB81" s="315">
        <f t="shared" si="23"/>
        <v>0</v>
      </c>
      <c r="AC81" s="315">
        <f t="shared" si="23"/>
        <v>0</v>
      </c>
      <c r="AD81" s="315">
        <f t="shared" si="23"/>
        <v>0</v>
      </c>
      <c r="AE81" s="315">
        <f t="shared" si="23"/>
        <v>0</v>
      </c>
      <c r="AF81" s="329">
        <f t="shared" si="23"/>
        <v>0</v>
      </c>
    </row>
    <row r="82" spans="2:32" ht="15.75">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row>
    <row r="83" spans="1:11" ht="15.75">
      <c r="A83" s="331"/>
      <c r="B83" s="331"/>
      <c r="C83" s="331"/>
      <c r="D83" s="331"/>
      <c r="E83" s="331"/>
      <c r="F83" s="331"/>
      <c r="G83" s="331"/>
      <c r="H83" s="331"/>
      <c r="I83" s="331"/>
      <c r="J83" s="331"/>
      <c r="K83" s="331"/>
    </row>
    <row r="84" ht="36.75" customHeight="1"/>
    <row r="85" spans="1:17" ht="36.75" customHeight="1">
      <c r="A85" s="332"/>
      <c r="B85" s="332">
        <v>2024</v>
      </c>
      <c r="C85" s="332">
        <v>2025</v>
      </c>
      <c r="D85" s="332">
        <v>2026</v>
      </c>
      <c r="E85" s="332">
        <v>2027</v>
      </c>
      <c r="F85" s="332">
        <v>2028</v>
      </c>
      <c r="G85" s="332">
        <v>2029</v>
      </c>
      <c r="H85" s="332">
        <v>2030</v>
      </c>
      <c r="I85" s="332">
        <v>2031</v>
      </c>
      <c r="J85" s="332">
        <v>2032</v>
      </c>
      <c r="K85" s="332">
        <v>2033</v>
      </c>
      <c r="L85" s="332">
        <v>2034</v>
      </c>
      <c r="M85" s="332">
        <v>2035</v>
      </c>
      <c r="N85" s="332">
        <v>2036</v>
      </c>
      <c r="O85" s="332">
        <v>2037</v>
      </c>
      <c r="P85" s="332">
        <v>2038</v>
      </c>
      <c r="Q85" s="332">
        <v>2039</v>
      </c>
    </row>
    <row r="86" spans="1:17" ht="36.75" customHeight="1">
      <c r="A86" s="332" t="s">
        <v>440</v>
      </c>
      <c r="B86" s="332">
        <v>-30.553133548000002</v>
      </c>
      <c r="C86" s="332">
        <v>-31.210833096000002</v>
      </c>
      <c r="D86" s="332">
        <v>-31.868532644000002</v>
      </c>
      <c r="E86" s="332">
        <v>-32.526232192000002</v>
      </c>
      <c r="F86" s="332">
        <v>-33.183931739999998</v>
      </c>
      <c r="G86" s="332">
        <v>-33.841631287999995</v>
      </c>
      <c r="H86" s="332">
        <v>-34.499330835999992</v>
      </c>
      <c r="I86" s="332">
        <v>-35.157030383999988</v>
      </c>
      <c r="J86" s="332">
        <v>-35.814729931999985</v>
      </c>
      <c r="K86" s="332">
        <v>-36.472429479999981</v>
      </c>
      <c r="L86" s="332">
        <v>-36.472429479999981</v>
      </c>
      <c r="M86" s="332">
        <v>-36.472429479999981</v>
      </c>
      <c r="N86" s="332">
        <v>-36.472429479999981</v>
      </c>
      <c r="O86" s="332">
        <v>-36.472429479999981</v>
      </c>
      <c r="P86" s="332">
        <v>-36.472429479999981</v>
      </c>
      <c r="Q86" s="332">
        <v>-36.472429479999981</v>
      </c>
    </row>
    <row r="87" spans="1:17" ht="36.75" customHeight="1">
      <c r="A87" s="332"/>
      <c r="B87" s="332"/>
      <c r="C87" s="332"/>
      <c r="D87" s="332"/>
      <c r="E87" s="332"/>
      <c r="F87" s="332"/>
      <c r="G87" s="332"/>
      <c r="H87" s="332"/>
      <c r="I87" s="332"/>
      <c r="J87" s="332"/>
      <c r="K87" s="332"/>
      <c r="L87" s="332"/>
      <c r="M87" s="332"/>
      <c r="N87" s="332"/>
      <c r="O87" s="332"/>
      <c r="P87" s="332"/>
      <c r="Q87" s="332"/>
    </row>
    <row r="88" spans="1:17" ht="36.75" customHeight="1">
      <c r="A88" s="332" t="s">
        <v>441</v>
      </c>
      <c r="B88" s="332">
        <v>-30.514556748566875</v>
      </c>
      <c r="C88" s="332">
        <v>-31.063181248847673</v>
      </c>
      <c r="D88" s="332">
        <v>-31.549334993004333</v>
      </c>
      <c r="E88" s="332">
        <v>-31.980131398991627</v>
      </c>
      <c r="F88" s="332">
        <v>-32.361873894328177</v>
      </c>
      <c r="G88" s="332">
        <v>-32.700148148060165</v>
      </c>
      <c r="H88" s="332">
        <v>-32.999903800458917</v>
      </c>
      <c r="I88" s="332">
        <v>-33.265526886324004</v>
      </c>
      <c r="J88" s="332">
        <v>-33.500904011592141</v>
      </c>
      <c r="K88" s="332">
        <v>-33.709479222286092</v>
      </c>
      <c r="L88" s="332">
        <v>-33.709479222286092</v>
      </c>
      <c r="M88" s="332">
        <v>-33.709479222286092</v>
      </c>
      <c r="N88" s="332">
        <v>-33.709479222286092</v>
      </c>
      <c r="O88" s="332">
        <v>-33.709479222286092</v>
      </c>
      <c r="P88" s="332">
        <v>-33.709479222286092</v>
      </c>
      <c r="Q88" s="332">
        <v>-33.709479222286092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M_ТГС-009-005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с заменой ТП 6/0,4 кВ на БКТП 6/0,4 кВ №27 ф.1; 10 ПС 110/10/6 кВ Пролетарская большей мощности для Техприсоединения МКП Тулагорсвет, договор №537-21 от 26.10.21 (до 670 кВт; трансформаторная мощность 1,26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365</v>
      </c>
      <c r="E26" s="121" t="s">
        <v>265</v>
      </c>
      <c r="F26" s="121" t="s">
        <v>365</v>
      </c>
      <c r="G26" s="121">
        <v>100</v>
      </c>
      <c r="H26" s="121">
        <v>100</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366</v>
      </c>
      <c r="E31" s="121" t="s">
        <v>265</v>
      </c>
      <c r="F31" s="121" t="s">
        <v>366</v>
      </c>
      <c r="G31" s="121">
        <v>100</v>
      </c>
      <c r="H31" s="121">
        <v>100</v>
      </c>
      <c r="I31" s="121" t="s">
        <v>265</v>
      </c>
      <c r="J31" s="150" t="s">
        <v>265</v>
      </c>
    </row>
    <row r="32" spans="1:10" s="41" customFormat="1" ht="15.75">
      <c r="A32" s="149" t="s">
        <v>157</v>
      </c>
      <c r="B32" s="52" t="s">
        <v>199</v>
      </c>
      <c r="C32" s="121" t="s">
        <v>265</v>
      </c>
      <c r="D32" s="121" t="s">
        <v>367</v>
      </c>
      <c r="E32" s="121" t="s">
        <v>265</v>
      </c>
      <c r="F32" s="121" t="s">
        <v>367</v>
      </c>
      <c r="G32" s="121">
        <v>100</v>
      </c>
      <c r="H32" s="121">
        <v>100</v>
      </c>
      <c r="I32" s="121" t="s">
        <v>265</v>
      </c>
      <c r="J32" s="150" t="s">
        <v>265</v>
      </c>
    </row>
    <row r="33" spans="1:10" s="41" customFormat="1" ht="31.5">
      <c r="A33" s="149" t="s">
        <v>210</v>
      </c>
      <c r="B33" s="52" t="s">
        <v>182</v>
      </c>
      <c r="C33" s="121" t="s">
        <v>265</v>
      </c>
      <c r="D33" s="121" t="s">
        <v>368</v>
      </c>
      <c r="E33" s="121" t="s">
        <v>265</v>
      </c>
      <c r="F33" s="121" t="s">
        <v>368</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368</v>
      </c>
      <c r="E35" s="121" t="s">
        <v>265</v>
      </c>
      <c r="F35" s="121" t="s">
        <v>368</v>
      </c>
      <c r="G35" s="121">
        <v>100</v>
      </c>
      <c r="H35" s="121">
        <v>100</v>
      </c>
      <c r="I35" s="121" t="s">
        <v>265</v>
      </c>
      <c r="J35" s="150" t="s">
        <v>265</v>
      </c>
    </row>
    <row r="36" spans="1:10" ht="15.75">
      <c r="A36" s="149" t="s">
        <v>213</v>
      </c>
      <c r="B36" s="52" t="s">
        <v>195</v>
      </c>
      <c r="C36" s="121" t="s">
        <v>265</v>
      </c>
      <c r="D36" s="121" t="s">
        <v>369</v>
      </c>
      <c r="E36" s="121" t="s">
        <v>265</v>
      </c>
      <c r="F36" s="121" t="s">
        <v>369</v>
      </c>
      <c r="G36" s="121">
        <v>100</v>
      </c>
      <c r="H36" s="121">
        <v>100</v>
      </c>
      <c r="I36" s="121" t="s">
        <v>265</v>
      </c>
      <c r="J36" s="150" t="s">
        <v>265</v>
      </c>
    </row>
    <row r="37" spans="1:10" ht="15.75">
      <c r="A37" s="149" t="s">
        <v>214</v>
      </c>
      <c r="B37" s="52" t="s">
        <v>156</v>
      </c>
      <c r="C37" s="121" t="s">
        <v>265</v>
      </c>
      <c r="D37" s="121" t="s">
        <v>369</v>
      </c>
      <c r="E37" s="121" t="s">
        <v>265</v>
      </c>
      <c r="F37" s="121" t="s">
        <v>369</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370</v>
      </c>
      <c r="E39" s="121" t="s">
        <v>265</v>
      </c>
      <c r="F39" s="121" t="s">
        <v>370</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371</v>
      </c>
      <c r="E45" s="121" t="s">
        <v>265</v>
      </c>
      <c r="F45" s="121" t="s">
        <v>371</v>
      </c>
      <c r="G45" s="121" t="s">
        <v>265</v>
      </c>
      <c r="H45" s="121">
        <v>0</v>
      </c>
      <c r="I45" s="121" t="s">
        <v>265</v>
      </c>
      <c r="J45" s="150" t="s">
        <v>265</v>
      </c>
    </row>
    <row r="46" spans="1:10" ht="94.5">
      <c r="A46" s="149" t="s">
        <v>145</v>
      </c>
      <c r="B46" s="52" t="s">
        <v>204</v>
      </c>
      <c r="C46" s="121" t="s">
        <v>265</v>
      </c>
      <c r="D46" s="121" t="s">
        <v>372</v>
      </c>
      <c r="E46" s="121" t="s">
        <v>265</v>
      </c>
      <c r="F46" s="121" t="s">
        <v>372</v>
      </c>
      <c r="G46" s="121" t="s">
        <v>265</v>
      </c>
      <c r="H46" s="121">
        <v>0</v>
      </c>
      <c r="I46" s="121" t="s">
        <v>265</v>
      </c>
      <c r="J46" s="150" t="s">
        <v>265</v>
      </c>
    </row>
    <row r="47" spans="1:10" ht="15.75">
      <c r="A47" s="149" t="s">
        <v>215</v>
      </c>
      <c r="B47" s="52" t="s">
        <v>146</v>
      </c>
      <c r="C47" s="121" t="s">
        <v>265</v>
      </c>
      <c r="D47" s="121" t="s">
        <v>372</v>
      </c>
      <c r="E47" s="121" t="s">
        <v>265</v>
      </c>
      <c r="F47" s="121" t="s">
        <v>372</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372</v>
      </c>
      <c r="E50" s="121" t="s">
        <v>265</v>
      </c>
      <c r="F50" s="121" t="s">
        <v>372</v>
      </c>
      <c r="G50" s="121" t="s">
        <v>265</v>
      </c>
      <c r="H50" s="121">
        <v>0</v>
      </c>
      <c r="I50" s="121" t="s">
        <v>265</v>
      </c>
      <c r="J50" s="150" t="s">
        <v>265</v>
      </c>
    </row>
    <row r="51" spans="1:10" ht="31.5">
      <c r="A51" s="149" t="s">
        <v>139</v>
      </c>
      <c r="B51" s="52" t="s">
        <v>207</v>
      </c>
      <c r="C51" s="121" t="s">
        <v>265</v>
      </c>
      <c r="D51" s="121" t="s">
        <v>372</v>
      </c>
      <c r="E51" s="121" t="s">
        <v>265</v>
      </c>
      <c r="F51" s="121" t="s">
        <v>372</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372</v>
      </c>
      <c r="E53" s="121" t="s">
        <v>265</v>
      </c>
      <c r="F53" s="121" t="s">
        <v>372</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