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1455" windowWidth="19965" windowHeight="10860"/>
  </bookViews>
  <sheets>
    <sheet name="Ф20" sheetId="1" r:id="rId1"/>
  </sheets>
  <externalReferences>
    <externalReference r:id="rId2"/>
  </externalReferences>
  <definedNames>
    <definedName name="TABLE" localSheetId="0">Ф20!#REF!</definedName>
    <definedName name="TABLE_2" localSheetId="0">Ф20!#REF!</definedName>
    <definedName name="Z_2BE892B2_05B8_4054_B4C8_3BDF2F0CB18C_.wvu.PrintArea" localSheetId="0" hidden="1">Ф20!$A$1:$N$458</definedName>
    <definedName name="Z_63197D2B_2B3A_45E2_A818_06B0E92A1443_.wvu.PrintArea" localSheetId="0" hidden="1">Ф20!$A$1:$N$458</definedName>
    <definedName name="Z_6DE2BDF3_4AC6_4985_8E5D_1E0A25442406_.wvu.PrintArea" localSheetId="0" hidden="1">Ф20!$A$1:$N$458</definedName>
    <definedName name="Z_6DE2BDF3_4AC6_4985_8E5D_1E0A25442406_.wvu.Rows" localSheetId="0" hidden="1">Ф20!$1:$18</definedName>
    <definedName name="_xlnm.Print_Area" localSheetId="0">Ф20!$A$1:$N$458</definedName>
  </definedNames>
  <calcPr calcId="145621"/>
  <customWorkbookViews>
    <customWorkbookView name="Колобаева Елена Сергеевна - Личное представление" guid="{2BE892B2-05B8-4054-B4C8-3BDF2F0CB18C}" mergeInterval="0" personalView="1" xWindow="27" yWindow="130" windowWidth="1311" windowHeight="681" activeSheetId="1"/>
    <customWorkbookView name="Юрчикова Юлия Анатольевна - Личное представление" guid="{6DE2BDF3-4AC6-4985-8E5D-1E0A25442406}" mergeInterval="0" personalView="1" maximized="1" xWindow="-8" yWindow="-8" windowWidth="1936" windowHeight="1056" activeSheetId="1"/>
    <customWorkbookView name="Ядрова Татьяна Юрьевна - Личное представление" guid="{63197D2B-2B3A-45E2-A818-06B0E92A1443}" mergeInterval="0" personalView="1" maximized="1" windowWidth="1916" windowHeight="800" activeSheetId="1" showComments="commIndAndComment"/>
  </customWorkbookViews>
</workbook>
</file>

<file path=xl/calcChain.xml><?xml version="1.0" encoding="utf-8"?>
<calcChain xmlns="http://schemas.openxmlformats.org/spreadsheetml/2006/main">
  <c r="K443" i="1" l="1"/>
  <c r="J443" i="1"/>
  <c r="L429" i="1"/>
  <c r="L427" i="1" s="1"/>
  <c r="K427" i="1"/>
  <c r="L426" i="1"/>
  <c r="M426" i="1" s="1"/>
  <c r="L405" i="1"/>
  <c r="M405" i="1" s="1"/>
  <c r="K399" i="1"/>
  <c r="J399" i="1"/>
  <c r="L399" i="1" s="1"/>
  <c r="M399" i="1" s="1"/>
  <c r="K398" i="1"/>
  <c r="J398" i="1"/>
  <c r="L398" i="1" s="1"/>
  <c r="M398" i="1" s="1"/>
  <c r="L386" i="1"/>
  <c r="K383" i="1"/>
  <c r="J383" i="1"/>
  <c r="L383" i="1" s="1"/>
  <c r="L381" i="1"/>
  <c r="M381" i="1" s="1"/>
  <c r="K376" i="1"/>
  <c r="K375" i="1"/>
  <c r="K374" i="1"/>
  <c r="J372" i="1"/>
  <c r="L375" i="1" l="1"/>
  <c r="M375" i="1" s="1"/>
  <c r="K373" i="1"/>
  <c r="J375" i="1"/>
  <c r="J374" i="1" s="1"/>
  <c r="L374" i="1" s="1"/>
  <c r="M374" i="1" s="1"/>
  <c r="L373" i="1" l="1"/>
  <c r="M373" i="1" s="1"/>
  <c r="K372" i="1"/>
  <c r="L372" i="1" s="1"/>
  <c r="M372" i="1" s="1"/>
  <c r="K340" i="1" l="1"/>
  <c r="L340" i="1" s="1"/>
  <c r="M340" i="1" s="1"/>
  <c r="J305" i="1"/>
  <c r="J311" i="1"/>
  <c r="M301" i="1" l="1"/>
  <c r="L301" i="1"/>
  <c r="K283" i="1"/>
  <c r="L283" i="1" s="1"/>
  <c r="M283" i="1" s="1"/>
  <c r="K299" i="1"/>
  <c r="L299" i="1" s="1"/>
  <c r="M299" i="1" s="1"/>
  <c r="K297" i="1"/>
  <c r="L297" i="1" s="1"/>
  <c r="M297" i="1" s="1"/>
  <c r="K295" i="1"/>
  <c r="L295" i="1" s="1"/>
  <c r="M295" i="1" s="1"/>
  <c r="K289" i="1"/>
  <c r="K286" i="1" s="1"/>
  <c r="L286" i="1" s="1"/>
  <c r="M286" i="1" s="1"/>
  <c r="L281" i="1"/>
  <c r="M281" i="1" s="1"/>
  <c r="L270" i="1"/>
  <c r="L271" i="1"/>
  <c r="L272" i="1"/>
  <c r="K269" i="1"/>
  <c r="L269" i="1" s="1"/>
  <c r="M269" i="1" s="1"/>
  <c r="K265" i="1"/>
  <c r="L265" i="1" s="1"/>
  <c r="M265" i="1" s="1"/>
  <c r="K254" i="1"/>
  <c r="L254" i="1" s="1"/>
  <c r="M254" i="1" s="1"/>
  <c r="M241" i="1"/>
  <c r="L225" i="1"/>
  <c r="M225" i="1" s="1"/>
  <c r="M226" i="1"/>
  <c r="M218" i="1"/>
  <c r="K175" i="1"/>
  <c r="K173" i="1"/>
  <c r="K311" i="1" s="1"/>
  <c r="K29" i="1"/>
  <c r="K185" i="1"/>
  <c r="K202" i="1" s="1"/>
  <c r="K212" i="1"/>
  <c r="K213" i="1"/>
  <c r="M190" i="1"/>
  <c r="L190" i="1"/>
  <c r="J449" i="1"/>
  <c r="K449" i="1" s="1"/>
  <c r="K447" i="1" s="1"/>
  <c r="J165" i="1"/>
  <c r="L289" i="1" l="1"/>
  <c r="M289" i="1" s="1"/>
  <c r="K303" i="1"/>
  <c r="L303" i="1" s="1"/>
  <c r="M303" i="1" s="1"/>
  <c r="M311" i="1"/>
  <c r="K305" i="1"/>
  <c r="L305" i="1" s="1"/>
  <c r="M305" i="1" s="1"/>
  <c r="K199" i="1"/>
  <c r="K103" i="1" l="1"/>
  <c r="K97" i="1"/>
  <c r="K78" i="1"/>
  <c r="K77" i="1" s="1"/>
  <c r="K448" i="1"/>
  <c r="K72" i="1"/>
  <c r="K71" i="1"/>
  <c r="K70" i="1"/>
  <c r="K69" i="1"/>
  <c r="K68" i="1"/>
  <c r="K62" i="1"/>
  <c r="K67" i="1" s="1"/>
  <c r="K57" i="1"/>
  <c r="K53" i="1"/>
  <c r="K52" i="1"/>
  <c r="K46" i="1"/>
  <c r="K89" i="1" s="1"/>
  <c r="K117" i="1" s="1"/>
  <c r="K147" i="1" s="1"/>
  <c r="K44" i="1"/>
  <c r="K367" i="1"/>
  <c r="K161" i="1"/>
  <c r="K56" i="1" l="1"/>
  <c r="K55" i="1" s="1"/>
  <c r="K60" i="1" s="1"/>
  <c r="K350" i="1"/>
  <c r="K87" i="1"/>
  <c r="K81" i="1" s="1"/>
  <c r="K109" i="1" s="1"/>
  <c r="K38" i="1"/>
  <c r="K23" i="1"/>
  <c r="K95" i="1"/>
  <c r="K123" i="1" s="1"/>
  <c r="K153" i="1" s="1"/>
  <c r="K96" i="1"/>
  <c r="K115" i="1" s="1"/>
  <c r="K145" i="1" s="1"/>
  <c r="K139" i="1" l="1"/>
  <c r="K154" i="1" s="1"/>
  <c r="K160" i="1"/>
  <c r="K165" i="1" s="1"/>
  <c r="K349" i="1" l="1"/>
  <c r="K345" i="1"/>
  <c r="K347" i="1" s="1"/>
  <c r="K344" i="1"/>
  <c r="L344" i="1" s="1"/>
  <c r="M344" i="1" s="1"/>
  <c r="K224" i="1" l="1"/>
  <c r="K222" i="1" s="1"/>
  <c r="K246" i="1" s="1"/>
  <c r="K211" i="1"/>
  <c r="K210" i="1" s="1"/>
  <c r="K243" i="1" s="1"/>
  <c r="K196" i="1" l="1"/>
  <c r="K194" i="1"/>
  <c r="K167" i="1"/>
  <c r="K242" i="1" l="1"/>
  <c r="K250" i="1" s="1"/>
  <c r="K252" i="1" s="1"/>
  <c r="M139" i="1" l="1"/>
  <c r="L154" i="1" l="1"/>
  <c r="M154" i="1" s="1"/>
  <c r="L367" i="1" l="1"/>
  <c r="M367" i="1" s="1"/>
  <c r="L241" i="1"/>
  <c r="L226" i="1"/>
  <c r="L234" i="1"/>
  <c r="L217" i="1"/>
  <c r="L218" i="1"/>
  <c r="L212" i="1"/>
  <c r="M212" i="1" s="1"/>
  <c r="L163" i="1"/>
  <c r="L161" i="1"/>
  <c r="M161" i="1" s="1"/>
  <c r="L162" i="1"/>
  <c r="M162" i="1" s="1"/>
  <c r="L341" i="1" l="1"/>
  <c r="M341" i="1" s="1"/>
  <c r="L342" i="1"/>
  <c r="M342" i="1" s="1"/>
  <c r="L343" i="1"/>
  <c r="M343" i="1" s="1"/>
  <c r="L345" i="1"/>
  <c r="M345" i="1" s="1"/>
  <c r="L346" i="1"/>
  <c r="M346" i="1" s="1"/>
  <c r="L347" i="1"/>
  <c r="M347" i="1" s="1"/>
  <c r="L348" i="1"/>
  <c r="M348" i="1" s="1"/>
  <c r="L349" i="1"/>
  <c r="M349" i="1" s="1"/>
  <c r="L350" i="1"/>
  <c r="M350" i="1" s="1"/>
  <c r="L351" i="1"/>
  <c r="M351" i="1" s="1"/>
  <c r="L352" i="1"/>
  <c r="M352" i="1" s="1"/>
  <c r="L353" i="1"/>
  <c r="M353" i="1" s="1"/>
  <c r="L319" i="1"/>
  <c r="M319" i="1" s="1"/>
  <c r="L320" i="1"/>
  <c r="M320" i="1" s="1"/>
  <c r="L321" i="1"/>
  <c r="M321" i="1" s="1"/>
  <c r="L322" i="1"/>
  <c r="M322" i="1" s="1"/>
  <c r="L323" i="1"/>
  <c r="M323" i="1" s="1"/>
  <c r="L324" i="1"/>
  <c r="M324" i="1" s="1"/>
  <c r="L325" i="1"/>
  <c r="M325" i="1" s="1"/>
  <c r="L326" i="1"/>
  <c r="M326" i="1" s="1"/>
  <c r="L327" i="1"/>
  <c r="M327" i="1" s="1"/>
  <c r="L328" i="1"/>
  <c r="M328" i="1" s="1"/>
  <c r="L329" i="1"/>
  <c r="M329" i="1" s="1"/>
  <c r="L330" i="1"/>
  <c r="M330" i="1" s="1"/>
  <c r="L331" i="1"/>
  <c r="M331" i="1" s="1"/>
  <c r="L332" i="1"/>
  <c r="M332" i="1" s="1"/>
  <c r="L333" i="1"/>
  <c r="M333" i="1" s="1"/>
  <c r="L334" i="1"/>
  <c r="M334" i="1" s="1"/>
  <c r="L335" i="1"/>
  <c r="M335" i="1" s="1"/>
  <c r="L336" i="1"/>
  <c r="M336" i="1" s="1"/>
  <c r="L337" i="1"/>
  <c r="M337" i="1" s="1"/>
  <c r="L338" i="1"/>
  <c r="M338" i="1" s="1"/>
  <c r="L339" i="1"/>
  <c r="M339" i="1" s="1"/>
  <c r="L354" i="1"/>
  <c r="M354" i="1" s="1"/>
  <c r="L355" i="1"/>
  <c r="M355" i="1" s="1"/>
  <c r="L356" i="1"/>
  <c r="M356" i="1" s="1"/>
  <c r="L357" i="1"/>
  <c r="M357" i="1" s="1"/>
  <c r="L358" i="1"/>
  <c r="M358" i="1" s="1"/>
  <c r="L359" i="1"/>
  <c r="M359" i="1" s="1"/>
  <c r="L360" i="1"/>
  <c r="M360" i="1" s="1"/>
  <c r="L361" i="1"/>
  <c r="M361" i="1" s="1"/>
  <c r="L362" i="1"/>
  <c r="M362" i="1" s="1"/>
  <c r="L363" i="1"/>
  <c r="M363" i="1" s="1"/>
  <c r="L364" i="1"/>
  <c r="M364" i="1" s="1"/>
  <c r="L365" i="1"/>
  <c r="M365" i="1" s="1"/>
  <c r="L366" i="1"/>
  <c r="M366" i="1" s="1"/>
  <c r="L238" i="1"/>
  <c r="L175" i="1" l="1"/>
  <c r="M175" i="1" s="1"/>
  <c r="L153" i="1"/>
  <c r="M153" i="1" s="1"/>
  <c r="L147" i="1"/>
  <c r="M147" i="1" s="1"/>
  <c r="L104" i="1"/>
  <c r="M104" i="1" s="1"/>
  <c r="L70" i="1"/>
  <c r="M70" i="1" s="1"/>
  <c r="L52" i="1"/>
  <c r="M52" i="1" s="1"/>
  <c r="L46" i="1"/>
  <c r="M46" i="1" s="1"/>
  <c r="L29" i="1"/>
  <c r="M29" i="1" s="1"/>
  <c r="L145" i="1"/>
  <c r="M145" i="1" s="1"/>
  <c r="L99" i="1"/>
  <c r="M99" i="1" s="1"/>
  <c r="L69" i="1"/>
  <c r="M69" i="1" s="1"/>
  <c r="L68" i="1"/>
  <c r="M68" i="1" s="1"/>
  <c r="L251" i="1"/>
  <c r="M251" i="1" s="1"/>
  <c r="L186" i="1"/>
  <c r="M186" i="1" s="1"/>
  <c r="L31" i="1"/>
  <c r="M31" i="1" s="1"/>
  <c r="L76" i="1"/>
  <c r="M76" i="1" s="1"/>
  <c r="L449" i="1"/>
  <c r="M449" i="1" s="1"/>
  <c r="L203" i="1"/>
  <c r="L209" i="1"/>
  <c r="L224" i="1"/>
  <c r="M224" i="1" s="1"/>
  <c r="L448" i="1"/>
  <c r="M448" i="1" s="1"/>
  <c r="L37" i="1"/>
  <c r="M37" i="1" s="1"/>
  <c r="L44" i="1"/>
  <c r="M44" i="1" s="1"/>
  <c r="L60" i="1"/>
  <c r="M60" i="1" s="1"/>
  <c r="L72" i="1"/>
  <c r="M72" i="1" s="1"/>
  <c r="L78" i="1"/>
  <c r="M78" i="1" s="1"/>
  <c r="L55" i="1"/>
  <c r="M55" i="1" s="1"/>
  <c r="L57" i="1"/>
  <c r="M57" i="1" s="1"/>
  <c r="L102" i="1"/>
  <c r="M102" i="1" s="1"/>
  <c r="L195" i="1"/>
  <c r="M195" i="1" s="1"/>
  <c r="L194" i="1"/>
  <c r="M194" i="1" s="1"/>
  <c r="L198" i="1"/>
  <c r="M198" i="1" s="1"/>
  <c r="L223" i="1"/>
  <c r="L200" i="1"/>
  <c r="M200" i="1" s="1"/>
  <c r="L71" i="1"/>
  <c r="M71" i="1" s="1"/>
  <c r="L67" i="1"/>
  <c r="M67" i="1" s="1"/>
  <c r="L105" i="1"/>
  <c r="M105" i="1" s="1"/>
  <c r="L23" i="1" l="1"/>
  <c r="M23" i="1" s="1"/>
  <c r="L115" i="1"/>
  <c r="M115" i="1" s="1"/>
  <c r="L103" i="1"/>
  <c r="M103" i="1" s="1"/>
  <c r="L236" i="1"/>
  <c r="M236" i="1" s="1"/>
  <c r="L235" i="1"/>
  <c r="M235" i="1" s="1"/>
  <c r="L97" i="1"/>
  <c r="M97" i="1" s="1"/>
  <c r="L38" i="1"/>
  <c r="M38" i="1" s="1"/>
  <c r="L87" i="1"/>
  <c r="M87" i="1" s="1"/>
  <c r="L53" i="1"/>
  <c r="M53" i="1" s="1"/>
  <c r="L138" i="1"/>
  <c r="M138" i="1" s="1"/>
  <c r="L56" i="1"/>
  <c r="M56" i="1" s="1"/>
  <c r="L77" i="1"/>
  <c r="M77" i="1" s="1"/>
  <c r="L95" i="1"/>
  <c r="M95" i="1" s="1"/>
  <c r="L73" i="1"/>
  <c r="M73" i="1" s="1"/>
  <c r="L62" i="1"/>
  <c r="M62" i="1" s="1"/>
  <c r="L447" i="1"/>
  <c r="M447" i="1" s="1"/>
  <c r="L89" i="1"/>
  <c r="M89" i="1" s="1"/>
  <c r="L222" i="1"/>
  <c r="M222" i="1" s="1"/>
  <c r="L211" i="1"/>
  <c r="M211" i="1" s="1"/>
  <c r="L75" i="1"/>
  <c r="L124" i="1"/>
  <c r="M124" i="1" s="1"/>
  <c r="L108" i="1"/>
  <c r="M108" i="1" s="1"/>
  <c r="L123" i="1" l="1"/>
  <c r="M123" i="1" s="1"/>
  <c r="L96" i="1"/>
  <c r="M96" i="1" s="1"/>
  <c r="L130" i="1"/>
  <c r="M130" i="1" s="1"/>
  <c r="L246" i="1"/>
  <c r="M246" i="1" s="1"/>
  <c r="L243" i="1"/>
  <c r="M243" i="1" s="1"/>
  <c r="L210" i="1"/>
  <c r="M210" i="1" s="1"/>
  <c r="L81" i="1"/>
  <c r="M81" i="1" s="1"/>
  <c r="L117" i="1"/>
  <c r="M117" i="1" s="1"/>
  <c r="L132" i="1"/>
  <c r="M132" i="1" s="1"/>
  <c r="L109" i="1" l="1"/>
  <c r="M109" i="1" s="1"/>
  <c r="L160" i="1" l="1"/>
  <c r="M160" i="1" s="1"/>
  <c r="L165" i="1"/>
  <c r="L164" i="1" l="1"/>
  <c r="L199" i="1" l="1"/>
  <c r="M199" i="1" s="1"/>
  <c r="L187" i="1" l="1"/>
  <c r="M187" i="1" s="1"/>
  <c r="L173" i="1"/>
  <c r="M173" i="1" s="1"/>
  <c r="L184" i="1"/>
  <c r="M184" i="1" s="1"/>
  <c r="L167" i="1" l="1"/>
  <c r="M167" i="1" s="1"/>
  <c r="L201" i="1" l="1"/>
  <c r="M201" i="1" s="1"/>
  <c r="L197" i="1" l="1"/>
  <c r="M197" i="1" s="1"/>
  <c r="L196" i="1" l="1"/>
  <c r="M196" i="1" s="1"/>
  <c r="L202" i="1" l="1"/>
  <c r="M202" i="1" s="1"/>
  <c r="L185" i="1"/>
  <c r="M185" i="1" s="1"/>
  <c r="L242" i="1" l="1"/>
  <c r="M242" i="1" s="1"/>
  <c r="L252" i="1" l="1"/>
  <c r="M252" i="1" s="1"/>
  <c r="L250" i="1"/>
  <c r="M250" i="1" s="1"/>
</calcChain>
</file>

<file path=xl/sharedStrings.xml><?xml version="1.0" encoding="utf-8"?>
<sst xmlns="http://schemas.openxmlformats.org/spreadsheetml/2006/main" count="2038" uniqueCount="701">
  <si>
    <t>%</t>
  </si>
  <si>
    <t>к приказу Минэнерго России
от 25 апреля 2018 г. № 320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</si>
  <si>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</si>
  <si>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</si>
  <si>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</si>
  <si>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</si>
  <si>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</si>
  <si>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</si>
  <si>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</si>
  <si>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 xml:space="preserve">Субъект Российской Федерации: </t>
  </si>
  <si>
    <t xml:space="preserve">Год раскрытия (предоставления) информации: 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</si>
  <si>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</si>
  <si>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</si>
  <si>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</si>
  <si>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</si>
  <si>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</si>
  <si>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</si>
  <si>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</si>
  <si>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</si>
  <si>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</si>
  <si>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</si>
  <si>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</si>
  <si>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</si>
  <si>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</si>
  <si>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</si>
  <si>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</si>
  <si>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</si>
  <si>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</si>
  <si>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</si>
  <si>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</si>
  <si>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</si>
  <si>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</si>
  <si>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</si>
  <si>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</si>
  <si>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</si>
  <si>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</si>
  <si>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</si>
  <si>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</si>
  <si>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</si>
  <si>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</si>
  <si>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</si>
  <si>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</si>
  <si>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</si>
  <si>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</si>
  <si>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</si>
  <si>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</si>
  <si>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</si>
  <si>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</si>
  <si>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</si>
  <si>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</si>
  <si>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</si>
  <si>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</si>
  <si>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</si>
  <si>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</si>
  <si>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</si>
  <si>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</si>
  <si>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</si>
  <si>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</si>
  <si>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</si>
  <si>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</si>
  <si>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</si>
  <si>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</si>
  <si>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</si>
  <si>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</si>
  <si>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</si>
  <si>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</si>
  <si>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</si>
  <si>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</si>
  <si>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</si>
  <si>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</si>
  <si>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</si>
  <si>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</si>
  <si>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</si>
  <si>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</si>
  <si>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</si>
  <si>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</si>
  <si>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</si>
  <si>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</si>
  <si>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</si>
  <si>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</si>
  <si>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</si>
  <si>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</si>
  <si>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</si>
  <si>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</si>
  <si>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</si>
  <si>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</si>
  <si>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</si>
  <si>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</si>
  <si>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</si>
  <si>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</si>
  <si>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</si>
  <si>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</si>
  <si>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</si>
  <si>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</si>
  <si>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</si>
  <si>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</si>
  <si>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</si>
  <si>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</si>
  <si>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</si>
  <si>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</si>
  <si>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</si>
  <si>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</si>
  <si>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</si>
  <si>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</si>
  <si>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</si>
  <si>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</si>
  <si>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</si>
  <si>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</si>
  <si>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</si>
  <si>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</si>
  <si>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</si>
  <si>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</si>
  <si>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</si>
  <si>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</si>
  <si>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</si>
  <si>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</si>
  <si>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</si>
  <si>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</si>
  <si>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</si>
  <si>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</si>
  <si>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</si>
  <si>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</si>
  <si>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</si>
  <si>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</si>
  <si>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</si>
  <si>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</si>
  <si>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</si>
  <si>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</si>
  <si>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</si>
  <si>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</si>
  <si>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</si>
  <si>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</si>
  <si>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</si>
  <si>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</si>
  <si>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</si>
  <si>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</si>
  <si>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</si>
  <si>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</si>
  <si>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</si>
  <si>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</si>
  <si>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</si>
  <si>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</si>
  <si>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</si>
  <si>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</si>
  <si>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</si>
  <si>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</si>
  <si>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</si>
  <si>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</si>
  <si>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</si>
  <si>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</si>
  <si>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</si>
  <si>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</si>
  <si>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</si>
  <si>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</si>
  <si>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</si>
  <si>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</si>
  <si>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</si>
  <si>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</si>
  <si>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</si>
  <si>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</si>
  <si>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</si>
  <si>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</si>
  <si>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</si>
  <si>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</si>
  <si>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</si>
  <si>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</si>
  <si>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</si>
  <si>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</si>
  <si>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</si>
  <si>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</si>
  <si>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</si>
  <si>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</si>
  <si>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</si>
  <si>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</si>
  <si>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</si>
  <si>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</si>
  <si>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</si>
  <si>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</si>
  <si>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</si>
  <si>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</si>
  <si>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</si>
  <si>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</si>
  <si>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</si>
  <si>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</si>
  <si>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</si>
  <si>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</si>
  <si>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</si>
  <si>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</si>
  <si>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</si>
  <si>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</si>
  <si>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</si>
  <si>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</si>
  <si>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</si>
  <si>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</si>
  <si>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</si>
  <si>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</si>
  <si>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</si>
  <si>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</si>
  <si>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</si>
  <si>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</si>
  <si>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</si>
  <si>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</si>
  <si>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</si>
  <si>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</si>
  <si>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</si>
  <si>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</si>
  <si>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</si>
  <si>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</si>
  <si>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</si>
  <si>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</si>
  <si>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</si>
  <si>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</si>
  <si>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</si>
  <si>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</si>
  <si>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</si>
  <si>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</si>
  <si>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</si>
  <si>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</si>
  <si>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</si>
  <si>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</si>
  <si>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</si>
  <si>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</si>
  <si>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</si>
  <si>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</si>
  <si>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</si>
  <si>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</si>
  <si>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</si>
  <si>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</si>
  <si>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</si>
  <si>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</si>
  <si>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</si>
  <si>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</si>
  <si>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</si>
  <si>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</si>
  <si>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</si>
  <si>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</si>
  <si>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</si>
  <si>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</si>
  <si>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</si>
  <si>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</si>
  <si>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</si>
  <si>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</si>
  <si>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</si>
  <si>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</si>
  <si>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</si>
  <si>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</si>
  <si>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</si>
  <si>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</si>
  <si>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</si>
  <si>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</si>
  <si>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</si>
  <si>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</si>
  <si>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</si>
  <si>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</si>
  <si>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</si>
  <si>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</si>
  <si>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</si>
  <si>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</si>
  <si>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</si>
  <si>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</si>
  <si>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</si>
  <si>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</si>
  <si>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</si>
  <si>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</si>
  <si>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</si>
  <si>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</si>
  <si>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</si>
  <si>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</si>
  <si>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</si>
  <si>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</si>
  <si>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</si>
  <si>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</si>
  <si>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</si>
  <si>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</si>
  <si>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</si>
  <si>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</si>
  <si>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</si>
  <si>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</si>
  <si>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</si>
  <si>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</si>
  <si>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</si>
  <si>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</si>
  <si>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</si>
  <si>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</si>
  <si>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</si>
  <si>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</si>
  <si>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</si>
  <si>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</si>
  <si>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</si>
  <si>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</si>
  <si>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</si>
  <si>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</si>
  <si>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</si>
  <si>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</si>
  <si>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</si>
  <si>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</si>
  <si>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</si>
  <si>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</si>
  <si>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</si>
  <si>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</si>
  <si>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</si>
  <si>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</si>
  <si>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</si>
  <si>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</si>
  <si>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</si>
  <si>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</si>
  <si>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</si>
  <si>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</si>
  <si>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</si>
  <si>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</si>
  <si>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</si>
  <si>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</si>
  <si>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</si>
  <si>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</si>
  <si>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</si>
  <si>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</si>
  <si>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</si>
  <si>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</si>
  <si>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</si>
  <si>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</si>
  <si>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</si>
  <si>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</si>
  <si>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</si>
  <si>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</si>
  <si>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</si>
  <si>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</si>
  <si>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</si>
  <si>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</si>
  <si>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</si>
  <si>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</si>
  <si>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</si>
  <si>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</si>
  <si>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</si>
  <si>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</si>
  <si>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</si>
  <si>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</si>
  <si>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</si>
  <si>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</si>
  <si>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</si>
  <si>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</si>
  <si>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</si>
  <si>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</si>
  <si>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</si>
  <si>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</si>
  <si>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</si>
  <si>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</si>
  <si>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</si>
  <si>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</si>
  <si>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</si>
  <si>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</si>
  <si>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</si>
  <si>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</si>
  <si>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</si>
  <si>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</si>
  <si>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</si>
  <si>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</si>
  <si>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</si>
  <si>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</si>
  <si>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</si>
  <si>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</si>
  <si>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</si>
  <si>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</si>
  <si>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</si>
  <si>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</si>
  <si>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</si>
  <si>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</si>
  <si>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</si>
  <si>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</si>
  <si>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</si>
  <si>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</si>
  <si>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</si>
  <si>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</si>
  <si>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</si>
  <si>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</si>
  <si>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</si>
  <si>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</si>
  <si>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</si>
  <si>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</si>
  <si>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</si>
  <si>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</si>
  <si>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</si>
  <si>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</si>
  <si>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</si>
  <si>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</si>
  <si>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</si>
  <si>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</si>
  <si>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</si>
  <si>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</si>
  <si>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</si>
  <si>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</si>
  <si>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</si>
  <si>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</si>
  <si>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</si>
  <si>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</si>
  <si>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</si>
  <si>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</si>
  <si>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</si>
  <si>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</si>
  <si>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</si>
  <si>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</si>
  <si>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</si>
  <si>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</si>
  <si>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</si>
  <si>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</si>
  <si>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</si>
  <si>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</si>
  <si>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</si>
  <si>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</si>
  <si>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</si>
  <si>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</si>
  <si>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</si>
  <si>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</si>
  <si>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</si>
  <si>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</si>
  <si>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</si>
  <si>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</si>
  <si>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</si>
  <si>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</si>
  <si>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</si>
  <si>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</si>
  <si>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</si>
  <si>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</si>
  <si>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</si>
  <si>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</si>
  <si>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</si>
  <si>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</si>
  <si>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</si>
  <si>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</si>
  <si>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</si>
  <si>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</si>
  <si>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</si>
  <si>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</si>
  <si>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</si>
  <si>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</si>
  <si>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</si>
  <si>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</si>
  <si>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</si>
  <si>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</si>
  <si>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</si>
  <si>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</si>
  <si>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</si>
  <si>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</si>
  <si>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</si>
  <si>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</si>
  <si>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</si>
  <si>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</si>
  <si>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</si>
  <si>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</si>
  <si>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</si>
  <si>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</si>
  <si>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</si>
  <si>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</si>
  <si>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</si>
  <si>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</si>
  <si>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</si>
  <si>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</si>
  <si>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</si>
  <si>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</si>
  <si>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</si>
  <si>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</si>
  <si>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</si>
  <si>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</si>
  <si>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</si>
  <si>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</si>
  <si>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</si>
  <si>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</si>
  <si>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</si>
  <si>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</si>
  <si>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</si>
  <si>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</si>
  <si>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</si>
  <si>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</si>
  <si>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</si>
  <si>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</si>
  <si>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</si>
  <si>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</si>
  <si>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</si>
  <si>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</si>
  <si>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</si>
  <si>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</si>
  <si>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</si>
  <si>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</si>
  <si>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</si>
  <si>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</si>
  <si>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</si>
  <si>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</si>
  <si>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</si>
  <si>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</si>
  <si>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</si>
  <si>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</si>
  <si>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</si>
  <si>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</si>
  <si>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</si>
  <si>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</si>
  <si>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</si>
  <si>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</si>
  <si>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</si>
  <si>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</si>
  <si>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</si>
  <si>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</si>
  <si>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</si>
  <si>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</si>
  <si>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</si>
  <si>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</si>
  <si>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</si>
  <si>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</si>
  <si>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</si>
  <si>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</si>
  <si>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</si>
  <si>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</si>
  <si>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</si>
  <si>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</si>
  <si>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</si>
  <si>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</si>
  <si>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</si>
  <si>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</si>
  <si>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</si>
  <si>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</si>
  <si>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</si>
  <si>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</si>
  <si>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</si>
  <si>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</si>
  <si>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</si>
  <si>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</si>
  <si>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</si>
  <si>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</si>
  <si>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</si>
  <si>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</si>
  <si>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</si>
  <si>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</si>
  <si>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</si>
  <si>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</si>
  <si>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</si>
  <si>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</si>
  <si>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</si>
  <si>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</si>
  <si>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</si>
  <si>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</si>
  <si>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</si>
  <si>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</si>
  <si>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</si>
  <si>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</si>
  <si>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</si>
  <si>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</si>
  <si>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</si>
  <si>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</si>
  <si>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</si>
  <si>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</si>
  <si>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</si>
  <si>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</si>
  <si>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</si>
  <si>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</si>
  <si>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</si>
  <si>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</si>
  <si>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</si>
  <si>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</si>
  <si>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</si>
  <si>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</si>
  <si>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</si>
  <si>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</si>
  <si>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</si>
  <si>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</si>
  <si>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</si>
  <si>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</si>
  <si>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</si>
  <si>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</si>
  <si>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</si>
  <si>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</si>
  <si>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</si>
  <si>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</si>
  <si>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</si>
  <si>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</si>
  <si>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</si>
  <si>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</si>
  <si>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</si>
  <si>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</si>
  <si>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</si>
  <si>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</si>
  <si>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</si>
  <si>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</si>
  <si>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</si>
  <si>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</si>
  <si>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</si>
  <si>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</si>
  <si>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</si>
  <si>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</si>
  <si>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</si>
  <si>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</si>
  <si>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</si>
  <si>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</si>
  <si>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</si>
  <si>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</si>
  <si>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</si>
  <si>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</si>
  <si>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</si>
  <si>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</si>
  <si>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Акционерное общество "Тульские городские электрические сети"</t>
  </si>
  <si>
    <t>Инвестиционная программа:</t>
  </si>
  <si>
    <t>Тульская область г. Тула</t>
  </si>
  <si>
    <t>Утвержденные плановые значения показателей приведены в соответствии с:</t>
  </si>
  <si>
    <t xml:space="preserve"> -</t>
  </si>
  <si>
    <t>План</t>
  </si>
  <si>
    <t xml:space="preserve">Факт </t>
  </si>
  <si>
    <t>Факт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</si>
  <si>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</si>
  <si>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</si>
  <si>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</si>
  <si>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</si>
  <si>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</si>
  <si>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</si>
  <si>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</si>
  <si>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</si>
  <si>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</si>
  <si>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</si>
  <si>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</si>
  <si>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</si>
  <si>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</si>
  <si>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</si>
  <si>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</si>
  <si>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</si>
  <si>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</si>
  <si>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</si>
  <si>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</si>
  <si>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</si>
  <si>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</si>
  <si>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</si>
  <si>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</si>
  <si>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</si>
  <si>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</si>
  <si>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</si>
  <si>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</si>
  <si>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</si>
  <si>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</si>
  <si>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</si>
  <si>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</si>
  <si>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</si>
  <si>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</si>
  <si>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</si>
  <si>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</si>
  <si>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</si>
  <si>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</si>
  <si>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</si>
  <si>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</si>
  <si>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</si>
  <si>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</si>
  <si>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</si>
  <si>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</si>
  <si>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</si>
  <si>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</si>
  <si>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</si>
  <si>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</si>
  <si>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</si>
  <si>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</si>
  <si>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</si>
  <si>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</si>
  <si>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</si>
  <si>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</si>
  <si>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</si>
  <si>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</si>
  <si>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</si>
  <si>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</si>
  <si>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</si>
  <si>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</si>
  <si>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</si>
  <si>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</si>
  <si>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</si>
  <si>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</si>
  <si>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</si>
  <si>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</si>
  <si>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</si>
  <si>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</si>
  <si>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</si>
  <si>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</si>
  <si>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</si>
  <si>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</si>
  <si>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</si>
  <si>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</si>
  <si>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</si>
  <si>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</si>
  <si>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</si>
  <si>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</si>
  <si>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</si>
  <si>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</si>
  <si>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</si>
  <si>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</si>
  <si>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</si>
  <si>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</si>
  <si>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</si>
  <si>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</si>
  <si>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</si>
  <si>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</si>
  <si>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</si>
  <si>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</si>
  <si>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</si>
  <si>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</si>
  <si>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2023 год</t>
  </si>
  <si>
    <t>Приказом Минэнерго России от 16 ноября 2022г. № 22@</t>
  </si>
  <si>
    <t>Отчетный год:
2023</t>
  </si>
  <si>
    <t>Расшифровка указана ниже</t>
  </si>
  <si>
    <t>Выполнение внеплановых договоров технологического присоединения</t>
  </si>
  <si>
    <t>Выполнение внеплановых договоров на переустройство электросетевых активов и прочих доп. сервисов.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</si>
</sst>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.000"/>
    <numFmt numFmtId="165" formatCode="_-* #,##0.0_р_._-;\-* #,##0.0_р_._-;_-* &quot;-&quot;??_р_._-;_-@_-"/>
    <numFmt numFmtId="166" formatCode="0.000000"/>
    <numFmt numFmtId="167" formatCode="#,##0.0000000"/>
    <numFmt numFmtId="168" formatCode="#,##0.000000"/>
    <numFmt numFmtId="169" formatCode="#,##0.00000"/>
    <numFmt numFmtId="170" formatCode="0.00000"/>
    <numFmt numFmtId="171" formatCode="0.0%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66">
    <xf numFmtId="0" fontId="0" fillId="0" borderId="0" xfId="0"/>
    <xf numFmtId="0" fontId="2" fillId="0" borderId="9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left" vertical="center" wrapText="1"/>
    </xf>
    <xf numFmtId="4" fontId="2" fillId="0" borderId="0" xfId="2" applyNumberFormat="1" applyFont="1" applyFill="1" applyBorder="1" applyAlignment="1">
      <alignment vertical="center"/>
    </xf>
    <xf numFmtId="168" fontId="2" fillId="0" borderId="0" xfId="2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169" fontId="2" fillId="0" borderId="0" xfId="2" applyNumberFormat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168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vertical="center" wrapText="1"/>
    </xf>
    <xf numFmtId="0" fontId="3" fillId="0" borderId="49" xfId="0" applyFont="1" applyFill="1" applyBorder="1" applyAlignment="1">
      <alignment horizontal="center" vertical="center" wrapText="1"/>
    </xf>
    <xf numFmtId="4" fontId="3" fillId="0" borderId="49" xfId="0" applyNumberFormat="1" applyFont="1" applyFill="1" applyBorder="1" applyAlignment="1">
      <alignment vertical="center" wrapText="1"/>
    </xf>
    <xf numFmtId="2" fontId="3" fillId="0" borderId="49" xfId="0" applyNumberFormat="1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vertical="center" wrapText="1"/>
    </xf>
    <xf numFmtId="49" fontId="3" fillId="0" borderId="47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9" fontId="3" fillId="0" borderId="13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vertical="center" wrapText="1"/>
    </xf>
    <xf numFmtId="167" fontId="3" fillId="0" borderId="0" xfId="2" applyNumberFormat="1" applyFont="1" applyFill="1" applyBorder="1" applyAlignment="1">
      <alignment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9" fontId="3" fillId="0" borderId="6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65" fontId="3" fillId="0" borderId="18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165" fontId="3" fillId="0" borderId="12" xfId="2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top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/>
    </xf>
    <xf numFmtId="2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0" fontId="2" fillId="0" borderId="1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center" wrapText="1"/>
    </xf>
    <xf numFmtId="4" fontId="7" fillId="0" borderId="8" xfId="0" applyNumberFormat="1" applyFont="1" applyFill="1" applyBorder="1" applyAlignment="1">
      <alignment horizontal="left" vertical="center" wrapText="1"/>
    </xf>
    <xf numFmtId="0" fontId="7" fillId="0" borderId="18" xfId="0" applyNumberFormat="1" applyFont="1" applyFill="1" applyBorder="1" applyAlignment="1">
      <alignment horizontal="left"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left" vertical="center" wrapText="1"/>
    </xf>
    <xf numFmtId="0" fontId="3" fillId="0" borderId="2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9" xfId="0" applyNumberFormat="1" applyFont="1" applyFill="1" applyBorder="1" applyAlignment="1">
      <alignment horizontal="center" vertical="top"/>
    </xf>
    <xf numFmtId="0" fontId="5" fillId="0" borderId="10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left"/>
    </xf>
    <xf numFmtId="0" fontId="2" fillId="0" borderId="0" xfId="0" applyFont="1" applyFill="1"/>
    <xf numFmtId="164" fontId="8" fillId="0" borderId="0" xfId="0" applyNumberFormat="1" applyFont="1" applyFill="1" applyBorder="1" applyAlignment="1">
      <alignment horizontal="left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left" vertical="center" wrapText="1"/>
    </xf>
    <xf numFmtId="170" fontId="2" fillId="0" borderId="6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 wrapText="1"/>
    </xf>
    <xf numFmtId="170" fontId="3" fillId="0" borderId="6" xfId="1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Border="1" applyAlignment="1">
      <alignment horizontal="left"/>
    </xf>
    <xf numFmtId="1" fontId="5" fillId="2" borderId="2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16" xfId="0" applyNumberFormat="1" applyFont="1" applyFill="1" applyBorder="1" applyAlignment="1">
      <alignment horizontal="center" vertical="top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 shrinkToFit="1"/>
    </xf>
    <xf numFmtId="164" fontId="3" fillId="0" borderId="6" xfId="0" applyNumberFormat="1" applyFont="1" applyFill="1" applyBorder="1" applyAlignment="1">
      <alignment horizontal="center" vertical="center" wrapText="1" shrinkToFit="1"/>
    </xf>
    <xf numFmtId="1" fontId="5" fillId="0" borderId="10" xfId="0" applyNumberFormat="1" applyFont="1" applyFill="1" applyBorder="1" applyAlignment="1">
      <alignment horizontal="center" vertical="top"/>
    </xf>
    <xf numFmtId="4" fontId="7" fillId="0" borderId="19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top"/>
    </xf>
    <xf numFmtId="2" fontId="10" fillId="0" borderId="6" xfId="0" applyNumberFormat="1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top"/>
    </xf>
    <xf numFmtId="2" fontId="10" fillId="0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7" fillId="0" borderId="17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9" fontId="2" fillId="0" borderId="6" xfId="0" applyNumberFormat="1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6" xfId="3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2" applyFont="1" applyFill="1" applyBorder="1" applyAlignment="1">
      <alignment horizontal="left" vertical="center" wrapText="1"/>
    </xf>
    <xf numFmtId="0" fontId="3" fillId="0" borderId="39" xfId="0" applyNumberFormat="1" applyFont="1" applyFill="1" applyBorder="1" applyAlignment="1">
      <alignment horizontal="left" vertical="center" indent="1"/>
    </xf>
    <xf numFmtId="0" fontId="3" fillId="0" borderId="27" xfId="0" applyNumberFormat="1" applyFont="1" applyFill="1" applyBorder="1" applyAlignment="1">
      <alignment horizontal="left" vertical="center" indent="1"/>
    </xf>
    <xf numFmtId="0" fontId="3" fillId="0" borderId="5" xfId="0" applyNumberFormat="1" applyFont="1" applyFill="1" applyBorder="1" applyAlignment="1">
      <alignment horizontal="left" vertical="center" indent="1"/>
    </xf>
    <xf numFmtId="0" fontId="3" fillId="0" borderId="39" xfId="0" applyNumberFormat="1" applyFont="1" applyFill="1" applyBorder="1" applyAlignment="1">
      <alignment horizontal="left" vertical="center" indent="2"/>
    </xf>
    <xf numFmtId="0" fontId="3" fillId="0" borderId="27" xfId="0" applyNumberFormat="1" applyFont="1" applyFill="1" applyBorder="1" applyAlignment="1">
      <alignment horizontal="left" vertical="center" indent="2"/>
    </xf>
    <xf numFmtId="0" fontId="3" fillId="0" borderId="5" xfId="0" applyNumberFormat="1" applyFont="1" applyFill="1" applyBorder="1" applyAlignment="1">
      <alignment horizontal="left" vertical="center" indent="2"/>
    </xf>
    <xf numFmtId="0" fontId="3" fillId="0" borderId="39" xfId="0" applyNumberFormat="1" applyFont="1" applyFill="1" applyBorder="1" applyAlignment="1">
      <alignment horizontal="left" vertical="center" wrapText="1"/>
    </xf>
    <xf numFmtId="0" fontId="3" fillId="0" borderId="27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8" fillId="0" borderId="45" xfId="0" applyNumberFormat="1" applyFont="1" applyFill="1" applyBorder="1" applyAlignment="1">
      <alignment horizontal="left" vertical="center"/>
    </xf>
    <xf numFmtId="0" fontId="8" fillId="0" borderId="29" xfId="0" applyNumberFormat="1" applyFont="1" applyFill="1" applyBorder="1" applyAlignment="1">
      <alignment horizontal="left" vertical="center"/>
    </xf>
    <xf numFmtId="0" fontId="8" fillId="0" borderId="30" xfId="0" applyNumberFormat="1" applyFont="1" applyFill="1" applyBorder="1" applyAlignment="1">
      <alignment horizontal="left" vertical="center"/>
    </xf>
    <xf numFmtId="0" fontId="3" fillId="0" borderId="31" xfId="0" applyNumberFormat="1" applyFont="1" applyFill="1" applyBorder="1" applyAlignment="1">
      <alignment horizontal="left" vertical="center" indent="1"/>
    </xf>
    <xf numFmtId="0" fontId="3" fillId="0" borderId="32" xfId="0" applyNumberFormat="1" applyFont="1" applyFill="1" applyBorder="1" applyAlignment="1">
      <alignment horizontal="left" vertical="center" indent="1"/>
    </xf>
    <xf numFmtId="0" fontId="3" fillId="0" borderId="16" xfId="0" applyNumberFormat="1" applyFont="1" applyFill="1" applyBorder="1" applyAlignment="1">
      <alignment horizontal="left" vertical="center" indent="1"/>
    </xf>
    <xf numFmtId="0" fontId="3" fillId="0" borderId="33" xfId="0" applyNumberFormat="1" applyFont="1" applyFill="1" applyBorder="1" applyAlignment="1">
      <alignment horizontal="left" vertical="center" indent="1"/>
    </xf>
    <xf numFmtId="0" fontId="3" fillId="0" borderId="34" xfId="0" applyNumberFormat="1" applyFont="1" applyFill="1" applyBorder="1" applyAlignment="1">
      <alignment horizontal="left" vertical="center" indent="1"/>
    </xf>
    <xf numFmtId="0" fontId="3" fillId="0" borderId="3" xfId="0" applyNumberFormat="1" applyFont="1" applyFill="1" applyBorder="1" applyAlignment="1">
      <alignment horizontal="left" vertical="center" indent="1"/>
    </xf>
    <xf numFmtId="0" fontId="3" fillId="0" borderId="39" xfId="0" applyNumberFormat="1" applyFont="1" applyFill="1" applyBorder="1" applyAlignment="1">
      <alignment horizontal="left" vertical="center" wrapText="1" indent="1"/>
    </xf>
    <xf numFmtId="0" fontId="3" fillId="0" borderId="27" xfId="0" applyNumberFormat="1" applyFont="1" applyFill="1" applyBorder="1" applyAlignment="1">
      <alignment horizontal="left" vertical="center" wrapText="1" indent="1"/>
    </xf>
    <xf numFmtId="0" fontId="3" fillId="0" borderId="5" xfId="0" applyNumberFormat="1" applyFont="1" applyFill="1" applyBorder="1" applyAlignment="1">
      <alignment horizontal="left" vertical="center" wrapText="1" indent="1"/>
    </xf>
    <xf numFmtId="0" fontId="3" fillId="0" borderId="39" xfId="0" applyNumberFormat="1" applyFont="1" applyFill="1" applyBorder="1" applyAlignment="1">
      <alignment horizontal="left" vertical="center" wrapText="1" indent="2"/>
    </xf>
    <xf numFmtId="0" fontId="3" fillId="0" borderId="27" xfId="0" applyNumberFormat="1" applyFont="1" applyFill="1" applyBorder="1" applyAlignment="1">
      <alignment horizontal="left" vertical="center" wrapText="1" indent="2"/>
    </xf>
    <xf numFmtId="0" fontId="3" fillId="0" borderId="5" xfId="0" applyNumberFormat="1" applyFont="1" applyFill="1" applyBorder="1" applyAlignment="1">
      <alignment horizontal="left" vertical="center" wrapText="1" indent="2"/>
    </xf>
    <xf numFmtId="0" fontId="3" fillId="0" borderId="39" xfId="0" applyNumberFormat="1" applyFont="1" applyFill="1" applyBorder="1" applyAlignment="1">
      <alignment horizontal="left" vertical="center" indent="3"/>
    </xf>
    <xf numFmtId="0" fontId="3" fillId="0" borderId="27" xfId="0" applyNumberFormat="1" applyFont="1" applyFill="1" applyBorder="1" applyAlignment="1">
      <alignment horizontal="left" vertical="center" indent="3"/>
    </xf>
    <xf numFmtId="0" fontId="3" fillId="0" borderId="5" xfId="0" applyNumberFormat="1" applyFont="1" applyFill="1" applyBorder="1" applyAlignment="1">
      <alignment horizontal="left" vertical="center" indent="3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0" fontId="1" fillId="0" borderId="35" xfId="0" applyNumberFormat="1" applyFont="1" applyFill="1" applyBorder="1" applyAlignment="1">
      <alignment horizontal="center"/>
    </xf>
    <xf numFmtId="0" fontId="1" fillId="0" borderId="36" xfId="0" applyNumberFormat="1" applyFont="1" applyFill="1" applyBorder="1" applyAlignment="1">
      <alignment horizontal="center"/>
    </xf>
    <xf numFmtId="0" fontId="1" fillId="0" borderId="43" xfId="0" applyNumberFormat="1" applyFont="1" applyFill="1" applyBorder="1" applyAlignment="1">
      <alignment horizontal="center"/>
    </xf>
    <xf numFmtId="0" fontId="1" fillId="0" borderId="46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8" fillId="0" borderId="42" xfId="0" applyNumberFormat="1" applyFont="1" applyFill="1" applyBorder="1" applyAlignment="1">
      <alignment horizontal="left" vertical="center"/>
    </xf>
    <xf numFmtId="0" fontId="8" fillId="0" borderId="43" xfId="0" applyNumberFormat="1" applyFont="1" applyFill="1" applyBorder="1" applyAlignment="1">
      <alignment horizontal="left" vertical="center"/>
    </xf>
    <xf numFmtId="0" fontId="8" fillId="0" borderId="44" xfId="0" applyNumberFormat="1" applyFont="1" applyFill="1" applyBorder="1" applyAlignment="1">
      <alignment horizontal="left" vertical="center"/>
    </xf>
    <xf numFmtId="0" fontId="3" fillId="0" borderId="45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5" fillId="0" borderId="33" xfId="0" applyNumberFormat="1" applyFont="1" applyFill="1" applyBorder="1" applyAlignment="1">
      <alignment horizontal="center" vertical="top"/>
    </xf>
    <xf numFmtId="0" fontId="5" fillId="0" borderId="34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42" xfId="0" applyNumberFormat="1" applyFont="1" applyFill="1" applyBorder="1" applyAlignment="1">
      <alignment horizontal="center" vertical="center"/>
    </xf>
    <xf numFmtId="0" fontId="3" fillId="0" borderId="43" xfId="0" applyNumberFormat="1" applyFont="1" applyFill="1" applyBorder="1" applyAlignment="1">
      <alignment horizontal="center" vertical="center"/>
    </xf>
    <xf numFmtId="0" fontId="3" fillId="0" borderId="44" xfId="0" applyNumberFormat="1" applyFont="1" applyFill="1" applyBorder="1" applyAlignment="1">
      <alignment horizontal="center" vertical="center"/>
    </xf>
    <xf numFmtId="0" fontId="3" fillId="0" borderId="4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right"/>
    </xf>
    <xf numFmtId="0" fontId="8" fillId="0" borderId="40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4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8" fillId="0" borderId="45" xfId="0" applyNumberFormat="1" applyFont="1" applyFill="1" applyBorder="1" applyAlignment="1">
      <alignment horizontal="left" vertical="center" indent="1"/>
    </xf>
    <xf numFmtId="0" fontId="8" fillId="0" borderId="29" xfId="0" applyNumberFormat="1" applyFont="1" applyFill="1" applyBorder="1" applyAlignment="1">
      <alignment horizontal="left" vertical="center" indent="1"/>
    </xf>
    <xf numFmtId="0" fontId="8" fillId="0" borderId="30" xfId="0" applyNumberFormat="1" applyFont="1" applyFill="1" applyBorder="1" applyAlignment="1">
      <alignment horizontal="left" vertical="center" indent="1"/>
    </xf>
    <xf numFmtId="0" fontId="3" fillId="0" borderId="39" xfId="0" applyNumberFormat="1" applyFont="1" applyFill="1" applyBorder="1" applyAlignment="1">
      <alignment horizontal="left" vertical="center" indent="4"/>
    </xf>
    <xf numFmtId="0" fontId="3" fillId="0" borderId="27" xfId="0" applyNumberFormat="1" applyFont="1" applyFill="1" applyBorder="1" applyAlignment="1">
      <alignment horizontal="left" vertical="center" indent="4"/>
    </xf>
    <xf numFmtId="0" fontId="3" fillId="0" borderId="5" xfId="0" applyNumberFormat="1" applyFont="1" applyFill="1" applyBorder="1" applyAlignment="1">
      <alignment horizontal="left" vertical="center" indent="4"/>
    </xf>
    <xf numFmtId="0" fontId="3" fillId="0" borderId="31" xfId="0" applyNumberFormat="1" applyFont="1" applyFill="1" applyBorder="1" applyAlignment="1">
      <alignment horizontal="left" vertical="center" indent="2"/>
    </xf>
    <xf numFmtId="0" fontId="3" fillId="0" borderId="32" xfId="0" applyNumberFormat="1" applyFont="1" applyFill="1" applyBorder="1" applyAlignment="1">
      <alignment horizontal="left" vertical="center" indent="2"/>
    </xf>
    <xf numFmtId="0" fontId="3" fillId="0" borderId="16" xfId="0" applyNumberFormat="1" applyFont="1" applyFill="1" applyBorder="1" applyAlignment="1">
      <alignment horizontal="left" vertical="center" indent="2"/>
    </xf>
    <xf numFmtId="0" fontId="8" fillId="0" borderId="40" xfId="0" applyNumberFormat="1" applyFont="1" applyFill="1" applyBorder="1" applyAlignment="1">
      <alignment horizontal="left" vertical="center" indent="1"/>
    </xf>
    <xf numFmtId="0" fontId="8" fillId="0" borderId="1" xfId="0" applyNumberFormat="1" applyFont="1" applyFill="1" applyBorder="1" applyAlignment="1">
      <alignment horizontal="left" vertical="center" indent="1"/>
    </xf>
    <xf numFmtId="0" fontId="8" fillId="0" borderId="41" xfId="0" applyNumberFormat="1" applyFont="1" applyFill="1" applyBorder="1" applyAlignment="1">
      <alignment horizontal="left" vertical="center" indent="1"/>
    </xf>
    <xf numFmtId="0" fontId="8" fillId="0" borderId="39" xfId="0" applyNumberFormat="1" applyFont="1" applyFill="1" applyBorder="1" applyAlignment="1">
      <alignment horizontal="left" vertical="center" indent="1"/>
    </xf>
    <xf numFmtId="0" fontId="8" fillId="0" borderId="27" xfId="0" applyNumberFormat="1" applyFont="1" applyFill="1" applyBorder="1" applyAlignment="1">
      <alignment horizontal="left" vertical="center" indent="1"/>
    </xf>
    <xf numFmtId="0" fontId="8" fillId="0" borderId="5" xfId="0" applyNumberFormat="1" applyFont="1" applyFill="1" applyBorder="1" applyAlignment="1">
      <alignment horizontal="left" vertical="center" indent="1"/>
    </xf>
    <xf numFmtId="0" fontId="3" fillId="0" borderId="33" xfId="0" applyNumberFormat="1" applyFont="1" applyFill="1" applyBorder="1" applyAlignment="1">
      <alignment horizontal="left" vertical="center" indent="2"/>
    </xf>
    <xf numFmtId="0" fontId="3" fillId="0" borderId="34" xfId="0" applyNumberFormat="1" applyFont="1" applyFill="1" applyBorder="1" applyAlignment="1">
      <alignment horizontal="left" vertical="center" indent="2"/>
    </xf>
    <xf numFmtId="0" fontId="3" fillId="0" borderId="3" xfId="0" applyNumberFormat="1" applyFont="1" applyFill="1" applyBorder="1" applyAlignment="1">
      <alignment horizontal="left" vertical="center" indent="2"/>
    </xf>
    <xf numFmtId="0" fontId="3" fillId="0" borderId="45" xfId="0" applyNumberFormat="1" applyFont="1" applyFill="1" applyBorder="1" applyAlignment="1">
      <alignment horizontal="left" vertical="center"/>
    </xf>
    <xf numFmtId="0" fontId="3" fillId="0" borderId="29" xfId="0" applyNumberFormat="1" applyFont="1" applyFill="1" applyBorder="1" applyAlignment="1">
      <alignment horizontal="left" vertical="center"/>
    </xf>
    <xf numFmtId="0" fontId="3" fillId="0" borderId="30" xfId="0" applyNumberFormat="1" applyFont="1" applyFill="1" applyBorder="1" applyAlignment="1">
      <alignment horizontal="left" vertical="center"/>
    </xf>
    <xf numFmtId="0" fontId="1" fillId="0" borderId="35" xfId="0" applyNumberFormat="1" applyFont="1" applyFill="1" applyBorder="1" applyAlignment="1">
      <alignment horizontal="center" vertical="center"/>
    </xf>
    <xf numFmtId="0" fontId="1" fillId="0" borderId="36" xfId="0" applyNumberFormat="1" applyFont="1" applyFill="1" applyBorder="1" applyAlignment="1">
      <alignment horizontal="center" vertical="center"/>
    </xf>
    <xf numFmtId="0" fontId="1" fillId="0" borderId="38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left" vertical="center"/>
    </xf>
    <xf numFmtId="0" fontId="3" fillId="0" borderId="40" xfId="0" applyNumberFormat="1" applyFont="1" applyFill="1" applyBorder="1" applyAlignment="1">
      <alignment horizontal="left" vertical="center" indent="1"/>
    </xf>
    <xf numFmtId="0" fontId="3" fillId="0" borderId="1" xfId="0" applyNumberFormat="1" applyFont="1" applyFill="1" applyBorder="1" applyAlignment="1">
      <alignment horizontal="left" vertical="center" indent="1"/>
    </xf>
    <xf numFmtId="0" fontId="3" fillId="0" borderId="41" xfId="0" applyNumberFormat="1" applyFont="1" applyFill="1" applyBorder="1" applyAlignment="1">
      <alignment horizontal="left" vertical="center" indent="1"/>
    </xf>
    <xf numFmtId="0" fontId="3" fillId="0" borderId="33" xfId="0" applyNumberFormat="1" applyFont="1" applyFill="1" applyBorder="1" applyAlignment="1">
      <alignment horizontal="left" vertical="center" wrapText="1" indent="1"/>
    </xf>
    <xf numFmtId="0" fontId="3" fillId="0" borderId="34" xfId="0" applyNumberFormat="1" applyFont="1" applyFill="1" applyBorder="1" applyAlignment="1">
      <alignment horizontal="left" vertical="center" wrapText="1" indent="1"/>
    </xf>
    <xf numFmtId="0" fontId="3" fillId="0" borderId="3" xfId="0" applyNumberFormat="1" applyFont="1" applyFill="1" applyBorder="1" applyAlignment="1">
      <alignment horizontal="left" vertical="center" wrapText="1" indent="1"/>
    </xf>
    <xf numFmtId="0" fontId="3" fillId="0" borderId="39" xfId="0" applyNumberFormat="1" applyFont="1" applyFill="1" applyBorder="1" applyAlignment="1">
      <alignment horizontal="left" vertical="center" wrapText="1" indent="3"/>
    </xf>
    <xf numFmtId="0" fontId="3" fillId="0" borderId="27" xfId="0" applyNumberFormat="1" applyFont="1" applyFill="1" applyBorder="1" applyAlignment="1">
      <alignment horizontal="left" vertical="center" wrapText="1" indent="3"/>
    </xf>
    <xf numFmtId="0" fontId="3" fillId="0" borderId="5" xfId="0" applyNumberFormat="1" applyFont="1" applyFill="1" applyBorder="1" applyAlignment="1">
      <alignment horizontal="left" vertical="center" wrapText="1" indent="3"/>
    </xf>
    <xf numFmtId="0" fontId="3" fillId="0" borderId="39" xfId="0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31" xfId="0" applyNumberFormat="1" applyFont="1" applyFill="1" applyBorder="1" applyAlignment="1">
      <alignment horizontal="left" vertical="center"/>
    </xf>
    <xf numFmtId="0" fontId="3" fillId="0" borderId="32" xfId="0" applyNumberFormat="1" applyFont="1" applyFill="1" applyBorder="1" applyAlignment="1">
      <alignment horizontal="left" vertical="center"/>
    </xf>
    <xf numFmtId="0" fontId="3" fillId="0" borderId="16" xfId="0" applyNumberFormat="1" applyFont="1" applyFill="1" applyBorder="1" applyAlignment="1">
      <alignment horizontal="left" vertical="center"/>
    </xf>
    <xf numFmtId="0" fontId="3" fillId="0" borderId="4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41" xfId="0" applyNumberFormat="1" applyFont="1" applyFill="1" applyBorder="1" applyAlignment="1">
      <alignment horizontal="left" vertical="center"/>
    </xf>
    <xf numFmtId="0" fontId="3" fillId="0" borderId="39" xfId="0" applyNumberFormat="1" applyFont="1" applyFill="1" applyBorder="1" applyAlignment="1">
      <alignment horizontal="left" vertical="center" indent="5"/>
    </xf>
    <xf numFmtId="0" fontId="3" fillId="0" borderId="27" xfId="0" applyNumberFormat="1" applyFont="1" applyFill="1" applyBorder="1" applyAlignment="1">
      <alignment horizontal="left" vertical="center" indent="5"/>
    </xf>
    <xf numFmtId="0" fontId="3" fillId="0" borderId="5" xfId="0" applyNumberFormat="1" applyFont="1" applyFill="1" applyBorder="1" applyAlignment="1">
      <alignment horizontal="left" vertical="center" indent="5"/>
    </xf>
    <xf numFmtId="0" fontId="3" fillId="0" borderId="39" xfId="0" applyNumberFormat="1" applyFont="1" applyFill="1" applyBorder="1" applyAlignment="1">
      <alignment horizontal="left" vertical="center" wrapText="1" indent="4"/>
    </xf>
    <xf numFmtId="0" fontId="3" fillId="0" borderId="27" xfId="0" applyNumberFormat="1" applyFont="1" applyFill="1" applyBorder="1" applyAlignment="1">
      <alignment horizontal="left" vertical="center" wrapText="1" indent="4"/>
    </xf>
    <xf numFmtId="0" fontId="3" fillId="0" borderId="5" xfId="0" applyNumberFormat="1" applyFont="1" applyFill="1" applyBorder="1" applyAlignment="1">
      <alignment horizontal="left" vertical="center" wrapText="1" indent="4"/>
    </xf>
    <xf numFmtId="0" fontId="2" fillId="0" borderId="28" xfId="0" applyNumberFormat="1" applyFont="1" applyFill="1" applyBorder="1" applyAlignment="1">
      <alignment horizontal="left" vertical="center"/>
    </xf>
    <xf numFmtId="0" fontId="2" fillId="0" borderId="29" xfId="0" applyNumberFormat="1" applyFont="1" applyFill="1" applyBorder="1" applyAlignment="1">
      <alignment horizontal="left" vertical="center"/>
    </xf>
    <xf numFmtId="0" fontId="2" fillId="0" borderId="30" xfId="0" applyNumberFormat="1" applyFont="1" applyFill="1" applyBorder="1" applyAlignment="1">
      <alignment horizontal="left" vertical="center"/>
    </xf>
    <xf numFmtId="0" fontId="5" fillId="0" borderId="31" xfId="0" applyNumberFormat="1" applyFont="1" applyFill="1" applyBorder="1" applyAlignment="1">
      <alignment horizontal="center" vertical="top"/>
    </xf>
    <xf numFmtId="0" fontId="5" fillId="0" borderId="32" xfId="0" applyNumberFormat="1" applyFont="1" applyFill="1" applyBorder="1" applyAlignment="1">
      <alignment horizontal="center" vertical="top"/>
    </xf>
    <xf numFmtId="0" fontId="5" fillId="0" borderId="16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left" vertical="center" wrapText="1"/>
    </xf>
    <xf numFmtId="0" fontId="1" fillId="0" borderId="51" xfId="0" applyNumberFormat="1" applyFont="1" applyFill="1" applyBorder="1" applyAlignment="1">
      <alignment horizontal="center" vertical="center"/>
    </xf>
    <xf numFmtId="0" fontId="1" fillId="0" borderId="37" xfId="0" applyNumberFormat="1" applyFont="1" applyFill="1" applyBorder="1" applyAlignment="1">
      <alignment horizontal="center" vertical="center"/>
    </xf>
    <xf numFmtId="0" fontId="1" fillId="0" borderId="52" xfId="0" applyNumberFormat="1" applyFon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horizontal="left" vertical="center" indent="3"/>
    </xf>
    <xf numFmtId="0" fontId="3" fillId="0" borderId="32" xfId="0" applyNumberFormat="1" applyFont="1" applyFill="1" applyBorder="1" applyAlignment="1">
      <alignment horizontal="left" vertical="center" indent="3"/>
    </xf>
    <xf numFmtId="0" fontId="3" fillId="0" borderId="16" xfId="0" applyNumberFormat="1" applyFont="1" applyFill="1" applyBorder="1" applyAlignment="1">
      <alignment horizontal="left" vertical="center" indent="3"/>
    </xf>
    <xf numFmtId="0" fontId="3" fillId="0" borderId="19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 2" xfId="2"/>
    <cellStyle name="Обычный 3 2 7" xfId="3"/>
    <cellStyle name="Финансовый" xfId="1" builtinId="3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GES\Fin_Peo\&#1054;&#1041;&#1055;%202023%20&#1075;&#1086;&#1076;\&#1054;&#1041;&#1055;_%20&#1058;&#1043;&#1069;&#1057;_1%20&#1082;&#1074;%202023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 - расшир.формат"/>
      <sheetName val="Содержание - агрегир. формат"/>
      <sheetName val="Сценарные условия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Расходы на ОТ и СХ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13.ППА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ДохРасх_ВГО"/>
      <sheetName val="СБП_БДР"/>
      <sheetName val="СБП_ПрогнозныйБаланс_ВГО"/>
      <sheetName val="СБП_ПрогнозныйБаланс"/>
      <sheetName val="СБП_БДДС_ВГО"/>
      <sheetName val="СБП_БДДС"/>
      <sheetName val="СБП_Проверки"/>
      <sheetName val="СБП_ДопИнфо"/>
      <sheetName val="СБП_Общее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3">
          <cell r="I53">
            <v>22718.77</v>
          </cell>
          <cell r="V53">
            <v>22163.37</v>
          </cell>
        </row>
      </sheetData>
      <sheetData sheetId="6">
        <row r="189">
          <cell r="V189">
            <v>288.756013</v>
          </cell>
        </row>
        <row r="278">
          <cell r="V278">
            <v>173.02999997575574</v>
          </cell>
        </row>
      </sheetData>
      <sheetData sheetId="7">
        <row r="42">
          <cell r="I42">
            <v>129.88473400000001</v>
          </cell>
          <cell r="U42">
            <v>38.311543999999998</v>
          </cell>
        </row>
      </sheetData>
      <sheetData sheetId="8">
        <row r="11">
          <cell r="I11">
            <v>49051.92300000001</v>
          </cell>
          <cell r="V11">
            <v>12207.3053</v>
          </cell>
        </row>
      </sheetData>
      <sheetData sheetId="9">
        <row r="39">
          <cell r="I39">
            <v>466928.95699999999</v>
          </cell>
        </row>
      </sheetData>
      <sheetData sheetId="10">
        <row r="17">
          <cell r="J17">
            <v>273</v>
          </cell>
          <cell r="V17">
            <v>255.39000000000001</v>
          </cell>
        </row>
      </sheetData>
      <sheetData sheetId="11" refreshError="1"/>
      <sheetData sheetId="12">
        <row r="14">
          <cell r="I14">
            <v>1420949.8166797999</v>
          </cell>
          <cell r="U14">
            <v>370449.95189000003</v>
          </cell>
        </row>
        <row r="20">
          <cell r="V20">
            <v>-320110.8</v>
          </cell>
        </row>
        <row r="21">
          <cell r="V21">
            <v>-2767.85</v>
          </cell>
        </row>
        <row r="23">
          <cell r="V23">
            <v>-789.28</v>
          </cell>
        </row>
      </sheetData>
      <sheetData sheetId="13" refreshError="1"/>
      <sheetData sheetId="14" refreshError="1"/>
      <sheetData sheetId="15">
        <row r="178">
          <cell r="J178">
            <v>2943</v>
          </cell>
        </row>
      </sheetData>
      <sheetData sheetId="16">
        <row r="89">
          <cell r="I89">
            <v>520501.33353529999</v>
          </cell>
          <cell r="V89">
            <v>147020.98000000001</v>
          </cell>
        </row>
        <row r="93">
          <cell r="V93">
            <v>134276.98000000001</v>
          </cell>
        </row>
        <row r="109">
          <cell r="V109">
            <v>20939.7</v>
          </cell>
        </row>
        <row r="121">
          <cell r="V121">
            <v>86623.700000000012</v>
          </cell>
        </row>
        <row r="127">
          <cell r="V127">
            <v>49163.070000000007</v>
          </cell>
        </row>
        <row r="151">
          <cell r="V151">
            <v>13674.86</v>
          </cell>
        </row>
        <row r="153">
          <cell r="V153">
            <v>430.19</v>
          </cell>
        </row>
        <row r="154">
          <cell r="V154">
            <v>70.67</v>
          </cell>
        </row>
        <row r="155">
          <cell r="V155">
            <v>13174</v>
          </cell>
        </row>
      </sheetData>
      <sheetData sheetId="17" refreshError="1">
        <row r="23">
          <cell r="CL23">
            <v>449037.19900999998</v>
          </cell>
        </row>
        <row r="24">
          <cell r="CL24">
            <v>17782.61404</v>
          </cell>
        </row>
        <row r="53">
          <cell r="CL53">
            <v>321089.92112000001</v>
          </cell>
        </row>
        <row r="235">
          <cell r="CS235">
            <v>60950.48</v>
          </cell>
        </row>
        <row r="236">
          <cell r="CS236">
            <v>9925.81</v>
          </cell>
        </row>
        <row r="238">
          <cell r="CS238">
            <v>2455.02</v>
          </cell>
        </row>
      </sheetData>
      <sheetData sheetId="18">
        <row r="36">
          <cell r="V36">
            <v>197987.57700000002</v>
          </cell>
        </row>
        <row r="57">
          <cell r="V57">
            <v>146613.79540800012</v>
          </cell>
        </row>
        <row r="60">
          <cell r="V60">
            <v>17362.683620000003</v>
          </cell>
        </row>
        <row r="114">
          <cell r="V114">
            <v>2327.38</v>
          </cell>
        </row>
        <row r="120">
          <cell r="V120">
            <v>251265.00063000002</v>
          </cell>
        </row>
        <row r="124">
          <cell r="V124">
            <v>29980.419850000013</v>
          </cell>
        </row>
        <row r="132">
          <cell r="V132">
            <v>67247.420140000002</v>
          </cell>
        </row>
        <row r="136">
          <cell r="V136">
            <v>15796.76988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A857AB9-81B5-4C98-8FBC-98C8B9E769CE}" diskRevisions="1" revisionId="1421" version="3">
  <header guid="{15CD6733-9864-4121-AA52-907CB864C7B1}" dateTime="2023-05-05T08:18:13" maxSheetId="2" userName="Ядрова Татьяна Юрьевна" r:id="rId1">
    <sheetIdMap count="1">
      <sheetId val="1"/>
    </sheetIdMap>
  </header>
  <header guid="{A872C9EF-B1A0-4D0C-9F5F-38A0B3E26EA4}" dateTime="2023-05-05T08:32:56" maxSheetId="2" userName="Ядрова Татьяна Юрьевна" r:id="rId2" minRId="1" maxRId="11">
    <sheetIdMap count="1">
      <sheetId val="1"/>
    </sheetIdMap>
  </header>
  <header guid="{42D96254-F1A8-4640-A342-ADD18EDCF39B}" dateTime="2023-05-05T08:51:08" maxSheetId="2" userName="Юрчикова Юлия Анатольевна" r:id="rId3" minRId="12" maxRId="77">
    <sheetIdMap count="1">
      <sheetId val="1"/>
    </sheetIdMap>
  </header>
  <header guid="{8595A889-AD28-4578-A46A-4C1CD99D52EB}" dateTime="2023-05-05T08:51:22" maxSheetId="2" userName="Ядрова Татьяна Юрьевна" r:id="rId4">
    <sheetIdMap count="1">
      <sheetId val="1"/>
    </sheetIdMap>
  </header>
  <header guid="{9F1A3F04-D74D-49B6-A3B2-408AD3816FF0}" dateTime="2023-05-05T08:51:41" maxSheetId="2" userName="Юрчикова Юлия Анатольевна" r:id="rId5" minRId="82" maxRId="83">
    <sheetIdMap count="1">
      <sheetId val="1"/>
    </sheetIdMap>
  </header>
  <header guid="{AD775C05-F18C-4F14-B8E0-124F6FA84B6E}" dateTime="2023-05-05T08:52:03" maxSheetId="2" userName="Юрчикова Юлия Анатольевна" r:id="rId6">
    <sheetIdMap count="1">
      <sheetId val="1"/>
    </sheetIdMap>
  </header>
  <header guid="{C04C37F4-8DF8-48B2-9F18-C64CDA1FA880}" dateTime="2023-05-05T08:53:09" maxSheetId="2" userName="Юрчикова Юлия Анатольевна" r:id="rId7" minRId="84" maxRId="85">
    <sheetIdMap count="1">
      <sheetId val="1"/>
    </sheetIdMap>
  </header>
  <header guid="{B5DE4F9F-A869-4584-AB12-99256512725D}" dateTime="2023-05-05T08:57:05" maxSheetId="2" userName="Юрчикова Юлия Анатольевна" r:id="rId8" minRId="86" maxRId="93">
    <sheetIdMap count="1">
      <sheetId val="1"/>
    </sheetIdMap>
  </header>
  <header guid="{12D06B3E-F597-45A0-9B5D-66A61E2D98FA}" dateTime="2023-05-05T08:58:08" maxSheetId="2" userName="Юрчикова Юлия Анатольевна" r:id="rId9" minRId="94" maxRId="98">
    <sheetIdMap count="1">
      <sheetId val="1"/>
    </sheetIdMap>
  </header>
  <header guid="{DD79E301-63CC-45F3-A0B8-919C1B9F213E}" dateTime="2023-05-05T09:00:50" maxSheetId="2" userName="Юрчикова Юлия Анатольевна" r:id="rId10" minRId="99" maxRId="105">
    <sheetIdMap count="1">
      <sheetId val="1"/>
    </sheetIdMap>
  </header>
  <header guid="{BEABA445-9CD7-4072-A4E7-4A79EA733C6B}" dateTime="2023-05-05T09:03:49" maxSheetId="2" userName="Ядрова Татьяна Юрьевна" r:id="rId11" minRId="106" maxRId="108">
    <sheetIdMap count="1">
      <sheetId val="1"/>
    </sheetIdMap>
  </header>
  <header guid="{50575795-CA07-4588-955D-A475C006DF12}" dateTime="2023-05-05T09:04:59" maxSheetId="2" userName="Ядрова Татьяна Юрьевна" r:id="rId12" minRId="109" maxRId="113">
    <sheetIdMap count="1">
      <sheetId val="1"/>
    </sheetIdMap>
  </header>
  <header guid="{C242F2F9-748D-4C7E-9ED0-1777AA6880CA}" dateTime="2023-05-05T09:06:27" maxSheetId="2" userName="Юрчикова Юлия Анатольевна" r:id="rId13" minRId="114">
    <sheetIdMap count="1">
      <sheetId val="1"/>
    </sheetIdMap>
  </header>
  <header guid="{210706D6-68CD-4BB8-AEEE-AA888B1FC239}" dateTime="2023-05-05T09:15:39" maxSheetId="2" userName="Ядрова Татьяна Юрьевна" r:id="rId14" minRId="115">
    <sheetIdMap count="1">
      <sheetId val="1"/>
    </sheetIdMap>
  </header>
  <header guid="{7F851A8F-F749-47A6-8DFE-836D2E1FF533}" dateTime="2023-05-05T09:16:01" maxSheetId="2" userName="Юрчикова Юлия Анатольевна" r:id="rId15" minRId="116" maxRId="150">
    <sheetIdMap count="1">
      <sheetId val="1"/>
    </sheetIdMap>
  </header>
  <header guid="{E8768E8F-84E7-46C6-B75D-C21A1601696B}" dateTime="2023-05-05T09:17:26" maxSheetId="2" userName="Юрчикова Юлия Анатольевна" r:id="rId16">
    <sheetIdMap count="1">
      <sheetId val="1"/>
    </sheetIdMap>
  </header>
  <header guid="{A8B73B6B-E6EF-478E-B707-BE8B1B4FA4FB}" dateTime="2023-05-05T09:21:05" maxSheetId="2" userName="Юрчикова Юлия Анатольевна" r:id="rId17" minRId="151" maxRId="158">
    <sheetIdMap count="1">
      <sheetId val="1"/>
    </sheetIdMap>
  </header>
  <header guid="{9263049A-A527-4283-B77C-63FDC742EE1C}" dateTime="2023-05-05T09:21:09" maxSheetId="2" userName="Ядрова Татьяна Юрьевна" r:id="rId18" minRId="159" maxRId="160">
    <sheetIdMap count="1">
      <sheetId val="1"/>
    </sheetIdMap>
  </header>
  <header guid="{D08D216A-D121-4ADC-8EC0-6C5177AD12DB}" dateTime="2023-05-05T09:21:21" maxSheetId="2" userName="Юрчикова Юлия Анатольевна" r:id="rId19">
    <sheetIdMap count="1">
      <sheetId val="1"/>
    </sheetIdMap>
  </header>
  <header guid="{650ECF5C-022F-4A8B-AF59-2820BEDF5F53}" dateTime="2023-05-05T09:24:21" maxSheetId="2" userName="Юрчикова Юлия Анатольевна" r:id="rId20" minRId="161">
    <sheetIdMap count="1">
      <sheetId val="1"/>
    </sheetIdMap>
  </header>
  <header guid="{D1018BAE-05E4-450D-9741-BFFC05D01E8C}" dateTime="2023-05-05T09:24:55" maxSheetId="2" userName="Юрчикова Юлия Анатольевна" r:id="rId21">
    <sheetIdMap count="1">
      <sheetId val="1"/>
    </sheetIdMap>
  </header>
  <header guid="{919B515F-5DEF-49B6-BA16-0CE1192A74C3}" dateTime="2023-05-05T09:28:28" maxSheetId="2" userName="Ядрова Татьяна Юрьевна" r:id="rId22" minRId="162" maxRId="163">
    <sheetIdMap count="1">
      <sheetId val="1"/>
    </sheetIdMap>
  </header>
  <header guid="{491D57AB-D27E-40D8-81DA-7F8B620890AD}" dateTime="2023-05-05T09:29:24" maxSheetId="2" userName="Юрчикова Юлия Анатольевна" r:id="rId23" minRId="164" maxRId="461">
    <sheetIdMap count="1">
      <sheetId val="1"/>
    </sheetIdMap>
  </header>
  <header guid="{4C56E6B1-EB37-40BA-8774-226A13044612}" dateTime="2023-05-05T09:31:20" maxSheetId="2" userName="Ядрова Татьяна Юрьевна" r:id="rId24" minRId="462">
    <sheetIdMap count="1">
      <sheetId val="1"/>
    </sheetIdMap>
  </header>
  <header guid="{809F8ADB-DF14-4990-85E0-8C50FC878F8A}" dateTime="2023-05-05T09:49:00" maxSheetId="2" userName="Юрчикова Юлия Анатольевна" r:id="rId25" minRId="463">
    <sheetIdMap count="1">
      <sheetId val="1"/>
    </sheetIdMap>
  </header>
  <header guid="{D4606900-8EDC-43DB-A111-80AF1333E3FC}" dateTime="2023-05-05T10:20:36" maxSheetId="2" userName="Ядрова Татьяна Юрьевна" r:id="rId26" minRId="464" maxRId="496">
    <sheetIdMap count="1">
      <sheetId val="1"/>
    </sheetIdMap>
  </header>
  <header guid="{26229409-56DC-4C01-A042-1FD0C73D2D49}" dateTime="2023-05-05T11:05:40" maxSheetId="2" userName="Ядрова Татьяна Юрьевна" r:id="rId27" minRId="499" maxRId="561">
    <sheetIdMap count="1">
      <sheetId val="1"/>
    </sheetIdMap>
  </header>
  <header guid="{E246EBD0-EA8C-423D-A6E5-9FA33387F723}" dateTime="2023-05-05T14:58:42" maxSheetId="2" userName="Ядрова Татьяна Юрьевна" r:id="rId28" minRId="563" maxRId="625">
    <sheetIdMap count="1">
      <sheetId val="1"/>
    </sheetIdMap>
  </header>
  <header guid="{8B4AA6DA-8075-4AA5-B4A0-010878F667C1}" dateTime="2023-05-05T17:42:48" maxSheetId="2" userName="Ядрова Татьяна Юрьевна" r:id="rId29">
    <sheetIdMap count="1">
      <sheetId val="1"/>
    </sheetIdMap>
  </header>
  <header guid="{F6657E99-AC14-4676-98ED-40E161392003}" dateTime="2023-05-10T10:05:19" maxSheetId="2" userName="Ядрова Татьяна Юрьевна" r:id="rId30" minRId="626" maxRId="627">
    <sheetIdMap count="1">
      <sheetId val="1"/>
    </sheetIdMap>
  </header>
  <header guid="{B2650ED8-85A9-4F6A-9995-DBA43CEB51E2}" dateTime="2023-05-10T10:08:35" maxSheetId="2" userName="Ядрова Татьяна Юрьевна" r:id="rId31" minRId="629" maxRId="632">
    <sheetIdMap count="1">
      <sheetId val="1"/>
    </sheetIdMap>
  </header>
  <header guid="{FC271194-2E45-4921-8610-2CF9F8B6681B}" dateTime="2023-05-15T09:20:00" maxSheetId="2" userName="Ядрова Татьяна Юрьевна" r:id="rId32" minRId="633" maxRId="1244">
    <sheetIdMap count="1">
      <sheetId val="1"/>
    </sheetIdMap>
  </header>
  <header guid="{FB6B4152-18B3-4A25-A117-718D422BE194}" dateTime="2023-05-15T09:25:44" maxSheetId="2" userName="Ядрова Татьяна Юрьевна" r:id="rId33" minRId="1246">
    <sheetIdMap count="1">
      <sheetId val="1"/>
    </sheetIdMap>
  </header>
  <header guid="{993116FE-9130-4D26-8A9E-95A4F6478271}" dateTime="2023-05-15T10:41:34" maxSheetId="2" userName="Ядрова Татьяна Юрьевна" r:id="rId34" minRId="1247" maxRId="1257">
    <sheetIdMap count="1">
      <sheetId val="1"/>
    </sheetIdMap>
  </header>
  <header guid="{0CC43543-712E-48AA-A04F-4F4AD2A5906D}" dateTime="2023-05-15T10:43:04" maxSheetId="2" userName="Ядрова Татьяна Юрьевна" r:id="rId35">
    <sheetIdMap count="1">
      <sheetId val="1"/>
    </sheetIdMap>
  </header>
  <header guid="{50189F9F-85B6-44B1-88C4-D2CF9BF036CC}" dateTime="2023-05-15T10:55:47" maxSheetId="2" userName="Ядрова Татьяна Юрьевна" r:id="rId36" minRId="1258">
    <sheetIdMap count="1">
      <sheetId val="1"/>
    </sheetIdMap>
  </header>
  <header guid="{3E61FAD0-E11A-466D-8A20-4C1FEBA83580}" dateTime="2023-05-15T11:12:36" maxSheetId="2" userName="Ядрова Татьяна Юрьевна" r:id="rId37">
    <sheetIdMap count="1">
      <sheetId val="1"/>
    </sheetIdMap>
  </header>
  <header guid="{EE50B7FF-D84D-4EA3-9EAC-C21D08D501E8}" dateTime="2023-05-15T14:48:43" maxSheetId="2" userName="Колобаева Елена Сергеевна" r:id="rId38">
    <sheetIdMap count="1">
      <sheetId val="1"/>
    </sheetIdMap>
  </header>
  <header guid="{3A857AB9-81B5-4C98-8FBC-98C8B9E769CE}" dateTime="2023-05-15T14:51:15" maxSheetId="2" userName="Колобаева Елена Сергеевна" r:id="rId39" minRId="1260" maxRId="142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" sId="1" odxf="1" dxf="1" numFmtId="4">
    <oc r="K67">
      <v>61.987339999999996</v>
    </oc>
    <nc r="K67">
      <f>K62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00" sId="1" numFmtId="4">
    <oc r="K62">
      <v>61.987339999999996</v>
    </oc>
    <nc r="K62">
      <f>'\\itges\Fin_Peo\ОБП 2023 год\[ОБП_ ТГЭС_1 кв 2023_.xlsb]10. БДР'!$V$109/1000</f>
    </nc>
  </rcc>
  <rfmt sheetId="1" sqref="K62:K66">
    <dxf>
      <fill>
        <patternFill patternType="none">
          <bgColor auto="1"/>
        </patternFill>
      </fill>
    </dxf>
  </rfmt>
  <rfmt sheetId="1" sqref="K62:K66">
    <dxf>
      <numFmt numFmtId="172" formatCode="0.0000"/>
    </dxf>
  </rfmt>
  <rfmt sheetId="1" sqref="K62:K66">
    <dxf>
      <numFmt numFmtId="164" formatCode="0.000"/>
    </dxf>
  </rfmt>
  <rfmt sheetId="1" sqref="K62:K66">
    <dxf>
      <numFmt numFmtId="2" formatCode="0.00"/>
    </dxf>
  </rfmt>
  <rfmt sheetId="1" sqref="K53:K60">
    <dxf>
      <numFmt numFmtId="172" formatCode="0.0000"/>
    </dxf>
  </rfmt>
  <rfmt sheetId="1" sqref="K53:K60">
    <dxf>
      <numFmt numFmtId="164" formatCode="0.000"/>
    </dxf>
  </rfmt>
  <rfmt sheetId="1" sqref="K53:K60">
    <dxf>
      <numFmt numFmtId="2" formatCode="0.00"/>
    </dxf>
  </rfmt>
  <rcc rId="101" sId="1" numFmtId="4">
    <oc r="K68">
      <v>203.45322415000001</v>
    </oc>
    <nc r="K68">
      <f>'\\itges\Fin_Peo\ОБП 2023 год\[ОБП_ ТГЭС_1 кв 2023_.xlsb]10. БДР'!$V$127/1000</f>
    </nc>
  </rcc>
  <rcc rId="102" sId="1" numFmtId="4">
    <oc r="K69">
      <v>296.36693000000002</v>
    </oc>
    <nc r="K69">
      <f>'\\itges\Fin_Peo\ОБП 2023 год\[ОБП_ ТГЭС_1 кв 2023_.xlsb]10. БДР'!$V$121/1000</f>
    </nc>
  </rcc>
  <rcc rId="103" sId="1" numFmtId="4">
    <oc r="K70">
      <v>52.267070000000004</v>
    </oc>
    <nc r="K70">
      <f>'\\itges\Fin_Peo\ОБП 2023 год\[ОБП_ ТГЭС_1 кв 2023_.xlsb]10. БДР'!$V$151/1000</f>
    </nc>
  </rcc>
  <rcc rId="104" sId="1" numFmtId="4">
    <oc r="K71">
      <v>50.456950000000006</v>
    </oc>
    <nc r="K71">
      <f>'\\itges\Fin_Peo\ОБП 2023 год\[ОБП_ ТГЭС_1 кв 2023_.xlsb]10. БДР'!$V$155/1000</f>
    </nc>
  </rcc>
  <rcc rId="105" sId="1" numFmtId="4">
    <oc r="K72">
      <v>1.8101200000000002</v>
    </oc>
    <nc r="K72">
      <f>'\\itges\Fin_Peo\ОБП 2023 год\[ОБП_ ТГЭС_1 кв 2023_.xlsb]10. БДР'!$V$153/1000+'\\itges\Fin_Peo\ОБП 2023 год\[ОБП_ ТГЭС_1 кв 2023_.xlsb]10. БДР'!$V$154/1000</f>
    </nc>
  </rcc>
  <rfmt sheetId="1" sqref="K68:K76">
    <dxf>
      <numFmt numFmtId="172" formatCode="0.0000"/>
    </dxf>
  </rfmt>
  <rfmt sheetId="1" sqref="K68:K76">
    <dxf>
      <numFmt numFmtId="164" formatCode="0.000"/>
    </dxf>
  </rfmt>
  <rfmt sheetId="1" sqref="K68:K76">
    <dxf>
      <numFmt numFmtId="2" formatCode="0.00"/>
    </dxf>
  </rfmt>
  <rfmt sheetId="1" sqref="K68:K72">
    <dxf>
      <fill>
        <patternFill patternType="none">
          <bgColor auto="1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" sId="1" numFmtId="4">
    <oc r="K448">
      <v>177.87338</v>
    </oc>
    <nc r="K448">
      <f>J448</f>
    </nc>
  </rcc>
  <rcc rId="107" sId="1" numFmtId="4">
    <oc r="K449">
      <v>129.12390440999997</v>
    </oc>
    <nc r="K449">
      <f>K381+K398-K448</f>
    </nc>
  </rcc>
  <rcc rId="108" sId="1" odxf="1" dxf="1" numFmtId="4">
    <oc r="K447">
      <v>306.99728440999996</v>
    </oc>
    <nc r="K447">
      <f>K448+K449</f>
    </nc>
    <odxf>
      <fill>
        <patternFill patternType="solid">
          <bgColor theme="5" tint="0.79998168889431442"/>
        </patternFill>
      </fill>
    </odxf>
    <ndxf>
      <fill>
        <patternFill patternType="none">
          <bgColor indexed="65"/>
        </patternFill>
      </fill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48:K449">
    <dxf>
      <fill>
        <patternFill patternType="none">
          <bgColor auto="1"/>
        </patternFill>
      </fill>
    </dxf>
  </rfmt>
  <rcc rId="109" sId="1" numFmtId="4">
    <oc r="K381">
      <v>10.63035442</v>
    </oc>
    <nc r="K381"/>
  </rcc>
  <rcc rId="110" sId="1" numFmtId="4">
    <oc r="K386">
      <v>50.77945742</v>
    </oc>
    <nc r="K386"/>
  </rcc>
  <rcc rId="111" sId="1" numFmtId="4">
    <oc r="K397">
      <v>11.996814499999999</v>
    </oc>
    <nc r="K397"/>
  </rcc>
  <rcc rId="112" sId="1" numFmtId="4">
    <oc r="K405">
      <v>296.36693000000002</v>
    </oc>
    <nc r="K405"/>
  </rcc>
  <rcc rId="113" sId="1" numFmtId="4">
    <oc r="K426">
      <v>73.475858270000003</v>
    </oc>
    <nc r="K426"/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1" numFmtId="4">
    <oc r="K76">
      <v>27.657471000000143</v>
    </oc>
    <nc r="K76">
      <f>-'\\itges\Fin_Peo\ОБП 2023 год\[ОБП_ ТГЭС_1 кв 2023_.xlsb]8.ОФР'!$V$19/1000-K53-K62-K68-K69-K70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" sId="1">
    <oc r="J161">
      <f>'\\itges\Fin_Peo\ОБП 2022г\ОБП 4кв.2022\[ОБП_ТГЭС 2022+.xlsb]12.Прогнозный баланс'!$U$119/1000+'\\itges\Fin_Peo\ОБП 2022г\ОБП 4кв.2022\[ОБП_ТГЭС 2022+.xlsb]12.Прогнозный баланс'!$U$96/1000</f>
    </oc>
    <nc r="J161">
      <f>J162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" sId="1" numFmtId="4">
    <oc r="K73">
      <v>27.657471000000143</v>
    </oc>
    <nc r="K73">
      <v>6.2456199999999686</v>
    </nc>
  </rcc>
  <rcc rId="117" sId="1" numFmtId="4">
    <oc r="K76">
      <f>-'\\itges\Fin_Peo\ОБП 2023 год\[ОБП_ ТГЭС_1 кв 2023_.xlsb]8.ОФР'!$V$19/1000-K53-K62-K68-K69-K70</f>
    </oc>
    <nc r="K76">
      <v>6.2456199999999686</v>
    </nc>
  </rcc>
  <rfmt sheetId="1" sqref="K73:K76">
    <dxf>
      <fill>
        <patternFill patternType="none">
          <bgColor auto="1"/>
        </patternFill>
      </fill>
    </dxf>
  </rfmt>
  <rcc rId="118" sId="1" numFmtId="4">
    <oc r="K78">
      <v>93.130510000000015</v>
    </oc>
    <nc r="K78">
      <f>'\\itges\Fin_Peo\ОБП 2023 год\[ОБП_ ТГЭС_1 кв 2023_.xlsb]5.ТОиР'!$V$11/1000</f>
    </nc>
  </rcc>
  <rcc rId="119" sId="1" numFmtId="4">
    <oc r="K77">
      <v>93.130510000000015</v>
    </oc>
    <nc r="K77">
      <f>K78</f>
    </nc>
  </rcc>
  <rfmt sheetId="1" sqref="K77:K80">
    <dxf>
      <numFmt numFmtId="172" formatCode="0.0000"/>
    </dxf>
  </rfmt>
  <rfmt sheetId="1" sqref="K77:K80">
    <dxf>
      <numFmt numFmtId="164" formatCode="0.000"/>
    </dxf>
  </rfmt>
  <rfmt sheetId="1" sqref="K77:K80">
    <dxf>
      <numFmt numFmtId="2" formatCode="0.00"/>
    </dxf>
  </rfmt>
  <rfmt sheetId="1" sqref="K77:K80">
    <dxf>
      <fill>
        <patternFill patternType="none">
          <bgColor auto="1"/>
        </patternFill>
      </fill>
    </dxf>
  </rfmt>
  <rcc rId="120" sId="1" odxf="1" dxf="1" numFmtId="4">
    <oc r="K81">
      <v>349.4124544299691</v>
    </oc>
    <nc r="K81">
      <f>K87+K89+K95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21" sId="1" odxf="1" dxf="1" numFmtId="4">
    <oc r="K87">
      <v>235.28877957996906</v>
    </oc>
    <nc r="K87">
      <f>K29-K44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22" sId="1" odxf="1" dxf="1" numFmtId="4">
    <oc r="K89">
      <v>59.863464850000007</v>
    </oc>
    <nc r="K89">
      <f>K31-K46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23" sId="1" odxf="1" dxf="1" numFmtId="4">
    <oc r="K95">
      <v>54.260209999999979</v>
    </oc>
    <nc r="K95">
      <f>K37-K52</f>
    </nc>
    <odxf>
      <numFmt numFmtId="170" formatCode="0.00000"/>
      <fill>
        <patternFill patternType="solid">
          <bgColor theme="5" tint="0.79998168889431442"/>
        </patternFill>
      </fill>
      <border outline="0">
        <left/>
      </border>
    </odxf>
    <ndxf>
      <numFmt numFmtId="4" formatCode="#,##0.00"/>
      <fill>
        <patternFill patternType="none">
          <bgColor indexed="65"/>
        </patternFill>
      </fill>
      <border outline="0">
        <left style="thin">
          <color indexed="64"/>
        </left>
      </border>
    </ndxf>
  </rcc>
  <rfmt sheetId="1" sqref="K81:K94">
    <dxf>
      <fill>
        <patternFill patternType="none">
          <bgColor auto="1"/>
        </patternFill>
      </fill>
    </dxf>
  </rfmt>
  <rcc rId="124" sId="1" odxf="1" dxf="1" numFmtId="4">
    <oc r="K96">
      <v>-62.960805589999993</v>
    </oc>
    <nc r="K96">
      <f>K97-K103</f>
    </nc>
    <odxf>
      <font>
        <b/>
        <sz val="8"/>
        <name val="Times New Roman"/>
        <scheme val="none"/>
      </font>
      <numFmt numFmtId="170" formatCode="0.00000"/>
      <fill>
        <patternFill patternType="solid">
          <bgColor theme="5" tint="0.79998168889431442"/>
        </patternFill>
      </fill>
      <border outline="0">
        <left/>
        <right/>
      </border>
    </odxf>
    <ndxf>
      <font>
        <b val="0"/>
        <sz val="8"/>
        <name val="Times New Roman"/>
        <scheme val="none"/>
      </font>
      <numFmt numFmtId="4" formatCode="#,##0.00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ndxf>
  </rcc>
  <rcc rId="125" sId="1" odxf="1" dxf="1" numFmtId="4">
    <oc r="K97">
      <v>23.729405999999997</v>
    </oc>
    <nc r="K97">
      <f>K99+K102</f>
    </nc>
    <odxf>
      <numFmt numFmtId="170" formatCode="0.00000"/>
      <fill>
        <patternFill patternType="solid">
          <bgColor theme="5" tint="0.79998168889431442"/>
        </patternFill>
      </fill>
      <border outline="0">
        <left/>
        <right/>
      </border>
    </odxf>
    <ndxf>
      <numFmt numFmtId="4" formatCode="#,##0.00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</border>
    </ndxf>
  </rcc>
  <rcc rId="126" sId="1" numFmtId="4">
    <oc r="K99">
      <v>16.812785999999999</v>
    </oc>
    <nc r="K99">
      <v>2.246</v>
    </nc>
  </rcc>
  <rcc rId="127" sId="1" numFmtId="4">
    <oc r="K102">
      <v>6.91662</v>
    </oc>
    <nc r="K102">
      <v>2.468</v>
    </nc>
  </rcc>
  <rfmt sheetId="1" sqref="K98:K102">
    <dxf>
      <fill>
        <patternFill patternType="none">
          <bgColor auto="1"/>
        </patternFill>
      </fill>
    </dxf>
  </rfmt>
  <rcc rId="128" sId="1" odxf="1" dxf="1" numFmtId="4">
    <oc r="K103">
      <v>86.69021158999999</v>
    </oc>
    <nc r="K103">
      <f>K104+K105+K108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29" sId="1" numFmtId="4">
    <oc r="K104">
      <v>2.5630000000000002</v>
    </oc>
    <nc r="K104">
      <v>0.210839</v>
    </nc>
  </rcc>
  <rcc rId="130" sId="1" numFmtId="4">
    <oc r="K105">
      <v>27.182211589999998</v>
    </oc>
    <nc r="K105">
      <v>10.303000000000001</v>
    </nc>
  </rcc>
  <rcc rId="131" sId="1" numFmtId="4">
    <oc r="K108">
      <v>56.945</v>
    </oc>
    <nc r="K108">
      <f>6.649-K104</f>
    </nc>
  </rcc>
  <rcc rId="132" sId="1" numFmtId="4">
    <oc r="K108">
      <f>6.649-K104</f>
    </oc>
    <nc r="K108">
      <v>6.438161</v>
    </nc>
  </rcc>
  <rcc rId="133" sId="1" odxf="1" dxf="1" numFmtId="4">
    <oc r="K109">
      <v>286.4516488399691</v>
    </oc>
    <nc r="K109">
      <f>K81+K96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fmt sheetId="1" sqref="J109:K109">
    <dxf>
      <numFmt numFmtId="174" formatCode="#,##0.000"/>
    </dxf>
  </rfmt>
  <rfmt sheetId="1" sqref="J109:K109">
    <dxf>
      <numFmt numFmtId="4" formatCode="#,##0.00"/>
    </dxf>
  </rfmt>
  <rfmt sheetId="1" sqref="K115" start="0" length="0">
    <dxf>
      <numFmt numFmtId="4" formatCode="#,##0.00"/>
      <fill>
        <patternFill patternType="none">
          <bgColor indexed="65"/>
        </patternFill>
      </fill>
    </dxf>
  </rfmt>
  <rfmt sheetId="1" sqref="K117" start="0" length="0">
    <dxf>
      <numFmt numFmtId="4" formatCode="#,##0.00"/>
      <fill>
        <patternFill patternType="none">
          <bgColor indexed="65"/>
        </patternFill>
      </fill>
    </dxf>
  </rfmt>
  <rfmt sheetId="1" sqref="K123" start="0" length="0">
    <dxf>
      <numFmt numFmtId="4" formatCode="#,##0.00"/>
      <fill>
        <patternFill patternType="none">
          <bgColor indexed="65"/>
        </patternFill>
      </fill>
    </dxf>
  </rfmt>
  <rfmt sheetId="1" sqref="K124" start="0" length="0">
    <dxf>
      <numFmt numFmtId="4" formatCode="#,##0.00"/>
      <fill>
        <patternFill patternType="none">
          <bgColor indexed="65"/>
        </patternFill>
      </fill>
    </dxf>
  </rfmt>
  <rcc rId="134" sId="1" numFmtId="4">
    <oc r="K124">
      <v>62.278777999999996</v>
    </oc>
    <nc r="K124">
      <v>11.593999999999999</v>
    </nc>
  </rcc>
  <rcc rId="135" sId="1">
    <nc r="P127">
      <v>8.7390000000000008</v>
    </nc>
  </rcc>
  <rcc rId="136" sId="1">
    <oc r="K130">
      <v>44.4314803627</v>
    </oc>
    <nc r="K130">
      <f>K115/K109*P127+2.855</f>
    </nc>
  </rcc>
  <rcc rId="137" sId="1" numFmtId="4">
    <oc r="K132">
      <v>10.724213539148797</v>
    </oc>
    <nc r="K132">
      <f>K117/K109*P127</f>
    </nc>
  </rcc>
  <rcc rId="138" sId="1" numFmtId="4">
    <oc r="K138">
      <v>7.1230840981511996</v>
    </oc>
    <nc r="K138">
      <f>K123/K109*P127</f>
    </nc>
  </rcc>
  <rcc rId="139" sId="1">
    <oc r="K115">
      <v>172.32782998996913</v>
    </oc>
    <nc r="K115">
      <f>K87+K96</f>
    </nc>
  </rcc>
  <rcc rId="140" sId="1">
    <oc r="K117">
      <v>59.863464850000007</v>
    </oc>
    <nc r="K117">
      <f>K89</f>
    </nc>
  </rcc>
  <rcc rId="141" sId="1">
    <oc r="K123">
      <v>54.260209999999987</v>
    </oc>
    <nc r="K123">
      <f>K95</f>
    </nc>
  </rcc>
  <rcc rId="142" sId="1" numFmtId="4">
    <oc r="K130">
      <f>K115/K109*P127+2.855</f>
    </oc>
    <nc r="K130">
      <v>9.9834838557259733</v>
    </nc>
  </rcc>
  <rcc rId="143" sId="1" numFmtId="4">
    <oc r="K132">
      <f>K117/K109*P127</f>
    </oc>
    <nc r="K132">
      <v>0.73619521868477766</v>
    </nc>
  </rcc>
  <rcc rId="144" sId="1" numFmtId="4">
    <oc r="K138">
      <f>K123/K109*P127</f>
    </oc>
    <nc r="K138">
      <v>0.87432092558925056</v>
    </nc>
  </rcc>
  <rcc rId="145" sId="1" odxf="1" dxf="1" numFmtId="4">
    <oc r="K139">
      <v>224.1727268399691</v>
    </oc>
    <nc r="K139">
      <f>K109-K124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fmt sheetId="1" sqref="J139:K139">
    <dxf>
      <numFmt numFmtId="174" formatCode="#,##0.000"/>
    </dxf>
  </rfmt>
  <rfmt sheetId="1" sqref="J139:K139">
    <dxf>
      <numFmt numFmtId="4" formatCode="#,##0.00"/>
    </dxf>
  </rfmt>
  <rcc rId="146" sId="1" odxf="1" dxf="1" numFmtId="4">
    <oc r="K145">
      <v>127.89634962726913</v>
    </oc>
    <nc r="K145">
      <f>K115-K130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47" sId="1" odxf="1" dxf="1" numFmtId="4">
    <oc r="K147">
      <v>49.139251310851208</v>
    </oc>
    <nc r="K147">
      <f>K117-K132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148" sId="1" odxf="1" dxf="1" numFmtId="4">
    <oc r="K153">
      <v>47.137125901848783</v>
    </oc>
    <nc r="K153">
      <f>K123-K138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fmt sheetId="1" sqref="K154" start="0" length="0">
    <dxf>
      <font>
        <b/>
        <sz val="8"/>
        <name val="Times New Roman"/>
        <scheme val="none"/>
      </font>
      <numFmt numFmtId="4" formatCode="#,##0.00"/>
      <fill>
        <patternFill patternType="none">
          <bgColor indexed="65"/>
        </patternFill>
      </fill>
    </dxf>
  </rfmt>
  <rcc rId="149" sId="1">
    <oc r="K154">
      <v>224.1727268399691</v>
    </oc>
    <nc r="K154">
      <f>K139</f>
    </nc>
  </rcc>
  <rcc rId="150" sId="1" numFmtId="4">
    <oc r="K158">
      <v>224.1727268399691</v>
    </oc>
    <nc r="K158">
      <v>35.11520189000003</v>
    </nc>
  </rcc>
  <rfmt sheetId="1" sqref="K158">
    <dxf>
      <numFmt numFmtId="172" formatCode="0.0000"/>
    </dxf>
  </rfmt>
  <rfmt sheetId="1" sqref="K158">
    <dxf>
      <numFmt numFmtId="164" formatCode="0.000"/>
    </dxf>
  </rfmt>
  <rfmt sheetId="1" sqref="K158">
    <dxf>
      <numFmt numFmtId="2" formatCode="0.00"/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63">
    <dxf>
      <numFmt numFmtId="174" formatCode="#,##0.000"/>
    </dxf>
  </rfmt>
  <rfmt sheetId="1" sqref="J163">
    <dxf>
      <numFmt numFmtId="4" formatCode="#,##0.00"/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1" odxf="1" dxf="1" numFmtId="4">
    <oc r="K160">
      <v>610.00079042996913</v>
    </oc>
    <nc r="K160">
      <f>K109+K105+K69</f>
    </nc>
    <odxf>
      <numFmt numFmtId="170" formatCode="0.00000"/>
      <fill>
        <patternFill patternType="solid">
          <bgColor theme="5" tint="0.79998168889431442"/>
        </patternFill>
      </fill>
      <border outline="0">
        <left/>
      </border>
    </odxf>
    <ndxf>
      <numFmt numFmtId="4" formatCode="#,##0.00"/>
      <fill>
        <patternFill patternType="none">
          <bgColor indexed="65"/>
        </patternFill>
      </fill>
      <border outline="0">
        <left style="thin">
          <color indexed="64"/>
        </left>
      </border>
    </ndxf>
  </rcc>
  <rcc rId="152" sId="1" numFmtId="4">
    <oc r="J159">
      <v>0</v>
    </oc>
    <nc r="J159"/>
  </rcc>
  <rcc rId="153" sId="1" numFmtId="4">
    <oc r="K159">
      <v>610.00079042996913</v>
    </oc>
    <nc r="K159"/>
  </rcc>
  <rcc rId="154" sId="1">
    <oc r="L159">
      <f>L160</f>
    </oc>
    <nc r="L159"/>
  </rcc>
  <rcc rId="155" sId="1" numFmtId="4">
    <oc r="M159">
      <v>100</v>
    </oc>
    <nc r="M159"/>
  </rcc>
  <rfmt sheetId="1" sqref="K159">
    <dxf>
      <fill>
        <patternFill patternType="none">
          <bgColor auto="1"/>
        </patternFill>
      </fill>
    </dxf>
  </rfmt>
  <rfmt sheetId="1" sqref="K160:K165">
    <dxf>
      <numFmt numFmtId="173" formatCode="#,##0.0"/>
    </dxf>
  </rfmt>
  <rfmt sheetId="1" sqref="K160:K165">
    <dxf>
      <numFmt numFmtId="3" formatCode="#,##0"/>
    </dxf>
  </rfmt>
  <rfmt sheetId="1" sqref="K160:K165">
    <dxf>
      <numFmt numFmtId="173" formatCode="#,##0.0"/>
    </dxf>
  </rfmt>
  <rfmt sheetId="1" sqref="K160:K165">
    <dxf>
      <numFmt numFmtId="4" formatCode="#,##0.00"/>
    </dxf>
  </rfmt>
  <rcc rId="156" sId="1">
    <oc r="N163" t="inlineStr">
      <is>
        <t>Увеличение привлекаемых кредитов и займов</t>
      </is>
    </oc>
    <nc r="N163"/>
  </rcc>
  <rcc rId="157" sId="1">
    <oc r="N165" t="inlineStr">
      <is>
        <t>Увеличение привлекаемых кредитов и займов</t>
      </is>
    </oc>
    <nc r="N165"/>
  </rcc>
  <rfmt sheetId="1" sqref="J161">
    <dxf>
      <fill>
        <patternFill patternType="solid">
          <bgColor rgb="FFFFFF00"/>
        </patternFill>
      </fill>
    </dxf>
  </rfmt>
  <rfmt sheetId="1" sqref="K23:K158">
    <dxf>
      <fill>
        <patternFill patternType="none">
          <bgColor auto="1"/>
        </patternFill>
      </fill>
    </dxf>
  </rfmt>
  <rcc rId="158" sId="1" odxf="1" dxf="1" numFmtId="4">
    <oc r="K165">
      <v>0.68689044687082834</v>
    </oc>
    <nc r="K165">
      <f>K163/K160</f>
    </nc>
    <odxf>
      <fill>
        <patternFill patternType="solid">
          <bgColor theme="5" tint="0.79998168889431442"/>
        </patternFill>
      </fill>
      <border outline="0">
        <bottom style="medium">
          <color indexed="64"/>
        </bottom>
      </border>
    </odxf>
    <ndxf>
      <fill>
        <patternFill patternType="none">
          <bgColor indexed="65"/>
        </patternFill>
      </fill>
      <border outline="0">
        <bottom style="thin">
          <color indexed="64"/>
        </bottom>
      </border>
    </ndxf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" sId="1">
    <oc r="N161" t="inlineStr">
      <is>
        <t>Увеличение привлекаемых кредитов и займов</t>
      </is>
    </oc>
    <nc r="N161"/>
  </rcc>
  <rcc rId="160" sId="1">
    <oc r="J161">
      <f>J162</f>
    </oc>
    <nc r="J161"/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344:M350">
    <dxf>
      <numFmt numFmtId="172" formatCode="0.0000"/>
    </dxf>
  </rfmt>
  <rfmt sheetId="1" sqref="J344:M350">
    <dxf>
      <numFmt numFmtId="164" formatCode="0.000"/>
    </dxf>
  </rfmt>
  <rfmt sheetId="1" sqref="J344:M350">
    <dxf>
      <numFmt numFmtId="2" formatCode="0.0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K350">
      <v>916.22</v>
    </nc>
  </rcc>
  <rfmt sheetId="1" sqref="K350">
    <dxf>
      <fill>
        <patternFill patternType="none">
          <bgColor auto="1"/>
        </patternFill>
      </fill>
    </dxf>
  </rfmt>
  <rcc rId="2" sId="1">
    <oc r="K367">
      <f>R19</f>
    </oc>
    <nc r="K367">
      <f>'\\ITGES\Fin_Peo\ОБП 2023 год\[ОБП_ ТГЭС_1 кв 2023_.xlsb]7.Затраты на персонал'!$V$17</f>
    </nc>
  </rcc>
  <rcc rId="3" sId="1">
    <oc r="J367" t="inlineStr">
      <is>
        <t xml:space="preserve"> -</t>
      </is>
    </oc>
    <nc r="J367">
      <f>'\\ITGES\Fin_Peo\ОБП 2023 год\[ОБП_ ТГЭС_1 кв 2023_.xlsb]7.Затраты на персонал'!$J$17</f>
    </nc>
  </rcc>
  <rfmt sheetId="1" sqref="J369:K371">
    <dxf>
      <fill>
        <patternFill patternType="none">
          <bgColor auto="1"/>
        </patternFill>
      </fill>
    </dxf>
  </rfmt>
  <rcc rId="4" sId="1">
    <oc r="J373">
      <f>J374+J398+J426</f>
    </oc>
    <nc r="J373">
      <f>'\\ITGES\Fin_Peo\ОБП 2023 год\[ОБП_ ТГЭС_1 кв 2023_.xlsb]6.ИПР'!$I$39/1000</f>
    </nc>
  </rcc>
  <rcc rId="5" sId="1">
    <oc r="J374">
      <f>J375+J397</f>
    </oc>
    <nc r="J374">
      <f>'\\ITGES\Fin_Peo\ОБП 2023 год\[ОБП_ ТГЭС_1 кв 2023_.xlsb]6.ИПР'!$I$40/1000</f>
    </nc>
  </rcc>
  <rcc rId="6" sId="1">
    <oc r="J387">
      <v>46.459027500000005</v>
    </oc>
    <nc r="J387" t="inlineStr">
      <is>
        <t>-</t>
      </is>
    </nc>
  </rcc>
  <rcc rId="7" sId="1">
    <oc r="J386">
      <v>46.459027500000005</v>
    </oc>
    <nc r="J386">
      <f>'\\ITGES\Fin_Peo\ОБП 2023 год\[ОБП_ ТГЭС_1 кв 2023_.xlsb]6.ИПР'!$I$42/1000</f>
    </nc>
  </rcc>
  <rcc rId="8" sId="1" numFmtId="4">
    <oc r="J381">
      <v>0</v>
    </oc>
    <nc r="J381">
      <f>'\\ITGES\Fin_Peo\ОБП 2023 год\[ОБП_ ТГЭС_1 кв 2023_.xlsb]6.ИПР'!$I$41/1000</f>
    </nc>
  </rcc>
  <rcc rId="9" sId="1" numFmtId="4">
    <oc r="J405">
      <v>304.46583299999998</v>
    </oc>
    <nc r="J405">
      <f>'\\ITGES\Fin_Peo\ОБП 2023 год\[ОБП_ ТГЭС_1 кв 2023_.xlsb]6.ИПР'!$I$47/1000</f>
    </nc>
  </rcc>
  <rcc rId="10" sId="1" numFmtId="4">
    <oc r="J426">
      <v>70.184972166666626</v>
    </oc>
    <nc r="J426">
      <f>'\\ITGES\Fin_Peo\ОБП 2023 год\[ОБП_ ТГЭС_1 кв 2023_.xlsb]6.ИПР'!$I$50/1000</f>
    </nc>
  </rcc>
  <rcc rId="11" sId="1">
    <oc r="N426" t="inlineStr">
      <is>
        <t>превышение вызвано большим объемом финансирования по итогам 2022 года</t>
      </is>
    </oc>
    <nc r="N426"/>
  </rcc>
  <rfmt sheetId="1" sqref="J371:J441">
    <dxf>
      <fill>
        <patternFill patternType="none">
          <bgColor auto="1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235:M252">
    <dxf>
      <numFmt numFmtId="172" formatCode="0.0000"/>
    </dxf>
  </rfmt>
  <rfmt sheetId="1" sqref="J235:M252">
    <dxf>
      <numFmt numFmtId="164" formatCode="0.000"/>
    </dxf>
  </rfmt>
  <rfmt sheetId="1" sqref="J235:M252">
    <dxf>
      <numFmt numFmtId="2" formatCode="0.00"/>
    </dxf>
  </rfmt>
  <rfmt sheetId="1" sqref="J372:N441">
    <dxf>
      <fill>
        <patternFill>
          <bgColor rgb="FFFFFF00"/>
        </patternFill>
      </fill>
    </dxf>
  </rfmt>
  <rfmt sheetId="1" sqref="J442:N450">
    <dxf>
      <fill>
        <patternFill patternType="none">
          <bgColor auto="1"/>
        </patternFill>
      </fill>
    </dxf>
  </rfmt>
  <rfmt sheetId="1" sqref="J447:M449">
    <dxf>
      <numFmt numFmtId="172" formatCode="0.0000"/>
    </dxf>
  </rfmt>
  <rfmt sheetId="1" sqref="J447:M449">
    <dxf>
      <numFmt numFmtId="164" formatCode="0.000"/>
    </dxf>
  </rfmt>
  <rfmt sheetId="1" sqref="J447:M449">
    <dxf>
      <numFmt numFmtId="2" formatCode="0.00"/>
    </dxf>
  </rfmt>
  <rfmt sheetId="1" sqref="J167:M317">
    <dxf>
      <numFmt numFmtId="172" formatCode="0.0000"/>
    </dxf>
  </rfmt>
  <rfmt sheetId="1" sqref="J167:M317">
    <dxf>
      <numFmt numFmtId="164" formatCode="0.000"/>
    </dxf>
  </rfmt>
  <rfmt sheetId="1" sqref="J167:M317">
    <dxf>
      <numFmt numFmtId="2" formatCode="0.00"/>
    </dxf>
  </rfmt>
  <rfmt sheetId="1" sqref="L24:M165">
    <dxf>
      <numFmt numFmtId="172" formatCode="0.0000"/>
    </dxf>
  </rfmt>
  <rfmt sheetId="1" sqref="L24:M165">
    <dxf>
      <numFmt numFmtId="164" formatCode="0.000"/>
    </dxf>
  </rfmt>
  <rfmt sheetId="1" sqref="L24:M165">
    <dxf>
      <numFmt numFmtId="2" formatCode="0.00"/>
    </dxf>
  </rfmt>
  <rfmt sheetId="1" sqref="L24:M165">
    <dxf>
      <numFmt numFmtId="175" formatCode="0.0"/>
    </dxf>
  </rfmt>
  <rfmt sheetId="1" sqref="L24:M165">
    <dxf>
      <numFmt numFmtId="2" formatCode="0.00"/>
    </dxf>
  </rfmt>
  <rfmt sheetId="1" sqref="L23:M23">
    <dxf>
      <numFmt numFmtId="172" formatCode="0.0000"/>
    </dxf>
  </rfmt>
  <rfmt sheetId="1" sqref="L23:M23">
    <dxf>
      <numFmt numFmtId="164" formatCode="0.000"/>
    </dxf>
  </rfmt>
  <rfmt sheetId="1" sqref="L23:M23">
    <dxf>
      <numFmt numFmtId="2" formatCode="0.00"/>
    </dxf>
  </rfmt>
  <rcc rId="161" sId="1">
    <oc r="P127">
      <v>8.7390000000000008</v>
    </oc>
    <nc r="P127"/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9:K20">
    <dxf>
      <fill>
        <patternFill patternType="none">
          <bgColor auto="1"/>
        </patternFill>
      </fill>
    </dxf>
  </rfmt>
  <rfmt sheetId="1" sqref="J19:K19">
    <dxf>
      <fill>
        <patternFill patternType="solid">
          <bgColor theme="5" tint="0.79998168889431442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163:K164">
    <dxf>
      <fill>
        <patternFill patternType="none">
          <bgColor auto="1"/>
        </patternFill>
      </fill>
    </dxf>
  </rfmt>
  <rcc rId="162" sId="1" numFmtId="4">
    <oc r="K162">
      <f>J164</f>
    </oc>
    <nc r="K162">
      <v>100</v>
    </nc>
  </rcc>
  <rcc rId="163" sId="1">
    <nc r="J161">
      <f>'\\ITGES\Fin_Peo\БП 2023-2027гг\[Версия 2_БП_ ТГЭС_2023-2027 потери под инд3%.xlsb]12.Прогнозный баланс'!$H$96/1000+'\\ITGES\Fin_Peo\БП 2023-2027гг\[Версия 2_БП_ ТГЭС_2023-2027 потери под инд3%.xlsb]12.Прогнозный баланс'!$H$119/1000</f>
    </nc>
  </rcc>
  <rfmt sheetId="1" sqref="J161">
    <dxf>
      <fill>
        <patternFill patternType="none">
          <bgColor auto="1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" sId="1" odxf="1" dxf="1">
    <nc r="J110" t="inlineStr">
      <is>
        <t xml:space="preserve"> -</t>
      </is>
    </nc>
    <odxf>
      <numFmt numFmtId="4" formatCode="#,##0.00"/>
    </odxf>
    <ndxf>
      <numFmt numFmtId="170" formatCode="0.00000"/>
    </ndxf>
  </rcc>
  <rcc rId="165" sId="1" odxf="1" dxf="1">
    <nc r="J111" t="inlineStr">
      <is>
        <t xml:space="preserve"> -</t>
      </is>
    </nc>
    <odxf>
      <numFmt numFmtId="4" formatCode="#,##0.00"/>
    </odxf>
    <ndxf>
      <numFmt numFmtId="170" formatCode="0.00000"/>
    </ndxf>
  </rcc>
  <rcc rId="166" sId="1" odxf="1" dxf="1">
    <nc r="J112" t="inlineStr">
      <is>
        <t xml:space="preserve"> -</t>
      </is>
    </nc>
    <odxf>
      <numFmt numFmtId="4" formatCode="#,##0.00"/>
    </odxf>
    <ndxf>
      <numFmt numFmtId="170" formatCode="0.00000"/>
    </ndxf>
  </rcc>
  <rcc rId="167" sId="1" odxf="1" dxf="1">
    <nc r="J113" t="inlineStr">
      <is>
        <t xml:space="preserve"> -</t>
      </is>
    </nc>
    <odxf>
      <numFmt numFmtId="4" formatCode="#,##0.00"/>
    </odxf>
    <ndxf>
      <numFmt numFmtId="170" formatCode="0.00000"/>
    </ndxf>
  </rcc>
  <rcc rId="168" sId="1" odxf="1" dxf="1">
    <nc r="L110" t="inlineStr">
      <is>
        <t xml:space="preserve"> -</t>
      </is>
    </nc>
    <odxf>
      <numFmt numFmtId="2" formatCode="0.00"/>
    </odxf>
    <ndxf>
      <numFmt numFmtId="170" formatCode="0.00000"/>
    </ndxf>
  </rcc>
  <rcc rId="169" sId="1" odxf="1" dxf="1">
    <nc r="M110" t="inlineStr">
      <is>
        <t xml:space="preserve"> -</t>
      </is>
    </nc>
    <odxf>
      <numFmt numFmtId="2" formatCode="0.00"/>
    </odxf>
    <ndxf>
      <numFmt numFmtId="170" formatCode="0.00000"/>
    </ndxf>
  </rcc>
  <rcc rId="170" sId="1" odxf="1" dxf="1">
    <nc r="L111" t="inlineStr">
      <is>
        <t xml:space="preserve"> -</t>
      </is>
    </nc>
    <odxf>
      <numFmt numFmtId="2" formatCode="0.00"/>
    </odxf>
    <ndxf>
      <numFmt numFmtId="170" formatCode="0.00000"/>
    </ndxf>
  </rcc>
  <rcc rId="171" sId="1" odxf="1" dxf="1">
    <nc r="M111" t="inlineStr">
      <is>
        <t xml:space="preserve"> -</t>
      </is>
    </nc>
    <odxf>
      <numFmt numFmtId="2" formatCode="0.00"/>
    </odxf>
    <ndxf>
      <numFmt numFmtId="170" formatCode="0.00000"/>
    </ndxf>
  </rcc>
  <rcc rId="172" sId="1" odxf="1" dxf="1">
    <nc r="L112" t="inlineStr">
      <is>
        <t xml:space="preserve"> -</t>
      </is>
    </nc>
    <odxf>
      <numFmt numFmtId="2" formatCode="0.00"/>
    </odxf>
    <ndxf>
      <numFmt numFmtId="170" formatCode="0.00000"/>
    </ndxf>
  </rcc>
  <rcc rId="173" sId="1" odxf="1" dxf="1">
    <nc r="M112" t="inlineStr">
      <is>
        <t xml:space="preserve"> -</t>
      </is>
    </nc>
    <odxf>
      <numFmt numFmtId="2" formatCode="0.00"/>
    </odxf>
    <ndxf>
      <numFmt numFmtId="170" formatCode="0.00000"/>
    </ndxf>
  </rcc>
  <rcc rId="174" sId="1" odxf="1" dxf="1">
    <nc r="L113" t="inlineStr">
      <is>
        <t xml:space="preserve"> -</t>
      </is>
    </nc>
    <odxf>
      <numFmt numFmtId="2" formatCode="0.00"/>
    </odxf>
    <ndxf>
      <numFmt numFmtId="170" formatCode="0.00000"/>
    </ndxf>
  </rcc>
  <rcc rId="175" sId="1" odxf="1" dxf="1">
    <nc r="M113" t="inlineStr">
      <is>
        <t xml:space="preserve"> -</t>
      </is>
    </nc>
    <odxf>
      <numFmt numFmtId="2" formatCode="0.00"/>
    </odxf>
    <ndxf>
      <numFmt numFmtId="170" formatCode="0.00000"/>
    </ndxf>
  </rcc>
  <rcc rId="176" sId="1" odxf="1" dxf="1">
    <nc r="L114" t="inlineStr">
      <is>
        <t xml:space="preserve"> -</t>
      </is>
    </nc>
    <odxf>
      <numFmt numFmtId="2" formatCode="0.00"/>
    </odxf>
    <ndxf>
      <numFmt numFmtId="170" formatCode="0.00000"/>
    </ndxf>
  </rcc>
  <rcc rId="177" sId="1" odxf="1" dxf="1">
    <nc r="M114" t="inlineStr">
      <is>
        <t xml:space="preserve"> -</t>
      </is>
    </nc>
    <odxf>
      <numFmt numFmtId="2" formatCode="0.00"/>
    </odxf>
    <ndxf>
      <numFmt numFmtId="170" formatCode="0.00000"/>
    </ndxf>
  </rcc>
  <rcc rId="178" sId="1" odxf="1" dxf="1">
    <nc r="L118" t="inlineStr">
      <is>
        <t xml:space="preserve"> -</t>
      </is>
    </nc>
    <odxf>
      <numFmt numFmtId="2" formatCode="0.00"/>
    </odxf>
    <ndxf>
      <numFmt numFmtId="170" formatCode="0.00000"/>
    </ndxf>
  </rcc>
  <rcc rId="179" sId="1" odxf="1" dxf="1">
    <nc r="M118" t="inlineStr">
      <is>
        <t xml:space="preserve"> -</t>
      </is>
    </nc>
    <odxf>
      <numFmt numFmtId="2" formatCode="0.00"/>
    </odxf>
    <ndxf>
      <numFmt numFmtId="170" formatCode="0.00000"/>
    </ndxf>
  </rcc>
  <rcc rId="180" sId="1" odxf="1" dxf="1">
    <nc r="L119" t="inlineStr">
      <is>
        <t xml:space="preserve"> -</t>
      </is>
    </nc>
    <odxf>
      <numFmt numFmtId="2" formatCode="0.00"/>
    </odxf>
    <ndxf>
      <numFmt numFmtId="170" formatCode="0.00000"/>
    </ndxf>
  </rcc>
  <rcc rId="181" sId="1" odxf="1" dxf="1">
    <nc r="M119" t="inlineStr">
      <is>
        <t xml:space="preserve"> -</t>
      </is>
    </nc>
    <odxf>
      <numFmt numFmtId="2" formatCode="0.00"/>
    </odxf>
    <ndxf>
      <numFmt numFmtId="170" formatCode="0.00000"/>
    </ndxf>
  </rcc>
  <rcc rId="182" sId="1" odxf="1" dxf="1">
    <nc r="L120" t="inlineStr">
      <is>
        <t xml:space="preserve"> -</t>
      </is>
    </nc>
    <odxf>
      <numFmt numFmtId="2" formatCode="0.00"/>
    </odxf>
    <ndxf>
      <numFmt numFmtId="170" formatCode="0.00000"/>
    </ndxf>
  </rcc>
  <rcc rId="183" sId="1" odxf="1" dxf="1">
    <nc r="M120" t="inlineStr">
      <is>
        <t xml:space="preserve"> -</t>
      </is>
    </nc>
    <odxf>
      <numFmt numFmtId="2" formatCode="0.00"/>
    </odxf>
    <ndxf>
      <numFmt numFmtId="170" formatCode="0.00000"/>
    </ndxf>
  </rcc>
  <rcc rId="184" sId="1" odxf="1" dxf="1">
    <nc r="L121" t="inlineStr">
      <is>
        <t xml:space="preserve"> -</t>
      </is>
    </nc>
    <odxf>
      <numFmt numFmtId="2" formatCode="0.00"/>
    </odxf>
    <ndxf>
      <numFmt numFmtId="170" formatCode="0.00000"/>
    </ndxf>
  </rcc>
  <rcc rId="185" sId="1" odxf="1" dxf="1">
    <nc r="M121" t="inlineStr">
      <is>
        <t xml:space="preserve"> -</t>
      </is>
    </nc>
    <odxf>
      <numFmt numFmtId="2" formatCode="0.00"/>
    </odxf>
    <ndxf>
      <numFmt numFmtId="170" formatCode="0.00000"/>
    </ndxf>
  </rcc>
  <rcc rId="186" sId="1" odxf="1" dxf="1">
    <nc r="L122" t="inlineStr">
      <is>
        <t xml:space="preserve"> -</t>
      </is>
    </nc>
    <odxf>
      <numFmt numFmtId="2" formatCode="0.00"/>
    </odxf>
    <ndxf>
      <numFmt numFmtId="170" formatCode="0.00000"/>
    </ndxf>
  </rcc>
  <rcc rId="187" sId="1" odxf="1" dxf="1">
    <nc r="M122" t="inlineStr">
      <is>
        <t xml:space="preserve"> -</t>
      </is>
    </nc>
    <odxf>
      <numFmt numFmtId="2" formatCode="0.00"/>
    </odxf>
    <ndxf>
      <numFmt numFmtId="170" formatCode="0.00000"/>
    </ndxf>
  </rcc>
  <rcc rId="188" sId="1" odxf="1" dxf="1">
    <nc r="J118" t="inlineStr">
      <is>
        <t xml:space="preserve"> -</t>
      </is>
    </nc>
    <odxf>
      <numFmt numFmtId="4" formatCode="#,##0.00"/>
    </odxf>
    <ndxf>
      <numFmt numFmtId="170" formatCode="0.00000"/>
    </ndxf>
  </rcc>
  <rcc rId="189" sId="1" odxf="1" dxf="1">
    <nc r="J119" t="inlineStr">
      <is>
        <t xml:space="preserve"> -</t>
      </is>
    </nc>
    <odxf>
      <numFmt numFmtId="4" formatCode="#,##0.00"/>
    </odxf>
    <ndxf>
      <numFmt numFmtId="170" formatCode="0.00000"/>
    </ndxf>
  </rcc>
  <rcc rId="190" sId="1" odxf="1" dxf="1">
    <nc r="J120" t="inlineStr">
      <is>
        <t xml:space="preserve"> -</t>
      </is>
    </nc>
    <odxf>
      <numFmt numFmtId="4" formatCode="#,##0.00"/>
    </odxf>
    <ndxf>
      <numFmt numFmtId="170" formatCode="0.00000"/>
    </ndxf>
  </rcc>
  <rcc rId="191" sId="1" odxf="1" dxf="1">
    <nc r="J121" t="inlineStr">
      <is>
        <t xml:space="preserve"> -</t>
      </is>
    </nc>
    <odxf>
      <numFmt numFmtId="4" formatCode="#,##0.00"/>
    </odxf>
    <ndxf>
      <numFmt numFmtId="170" formatCode="0.00000"/>
    </ndxf>
  </rcc>
  <rcc rId="192" sId="1" odxf="1" dxf="1">
    <nc r="J122" t="inlineStr">
      <is>
        <t xml:space="preserve"> -</t>
      </is>
    </nc>
    <odxf>
      <numFmt numFmtId="4" formatCode="#,##0.00"/>
    </odxf>
    <ndxf>
      <numFmt numFmtId="170" formatCode="0.00000"/>
    </ndxf>
  </rcc>
  <rcc rId="193" sId="1">
    <nc r="J106" t="inlineStr">
      <is>
        <t xml:space="preserve"> -</t>
      </is>
    </nc>
  </rcc>
  <rcc rId="194" sId="1">
    <nc r="K106" t="inlineStr">
      <is>
        <t xml:space="preserve"> -</t>
      </is>
    </nc>
  </rcc>
  <rcc rId="195" sId="1">
    <nc r="L106" t="inlineStr">
      <is>
        <t xml:space="preserve"> -</t>
      </is>
    </nc>
  </rcc>
  <rcc rId="196" sId="1">
    <nc r="M106" t="inlineStr">
      <is>
        <t xml:space="preserve"> -</t>
      </is>
    </nc>
  </rcc>
  <rcc rId="197" sId="1">
    <nc r="J107" t="inlineStr">
      <is>
        <t xml:space="preserve"> -</t>
      </is>
    </nc>
  </rcc>
  <rcc rId="198" sId="1">
    <nc r="K107" t="inlineStr">
      <is>
        <t xml:space="preserve"> -</t>
      </is>
    </nc>
  </rcc>
  <rcc rId="199" sId="1">
    <nc r="L107" t="inlineStr">
      <is>
        <t xml:space="preserve"> -</t>
      </is>
    </nc>
  </rcc>
  <rcc rId="200" sId="1">
    <nc r="M107" t="inlineStr">
      <is>
        <t xml:space="preserve"> -</t>
      </is>
    </nc>
  </rcc>
  <rcc rId="201" sId="1">
    <nc r="J100" t="inlineStr">
      <is>
        <t xml:space="preserve"> -</t>
      </is>
    </nc>
  </rcc>
  <rcc rId="202" sId="1">
    <nc r="K100" t="inlineStr">
      <is>
        <t xml:space="preserve"> -</t>
      </is>
    </nc>
  </rcc>
  <rcc rId="203" sId="1">
    <nc r="L100" t="inlineStr">
      <is>
        <t xml:space="preserve"> -</t>
      </is>
    </nc>
  </rcc>
  <rcc rId="204" sId="1">
    <nc r="M100" t="inlineStr">
      <is>
        <t xml:space="preserve"> -</t>
      </is>
    </nc>
  </rcc>
  <rcc rId="205" sId="1">
    <nc r="J101" t="inlineStr">
      <is>
        <t xml:space="preserve"> -</t>
      </is>
    </nc>
  </rcc>
  <rcc rId="206" sId="1">
    <nc r="K101" t="inlineStr">
      <is>
        <t xml:space="preserve"> -</t>
      </is>
    </nc>
  </rcc>
  <rcc rId="207" sId="1">
    <nc r="L101" t="inlineStr">
      <is>
        <t xml:space="preserve"> -</t>
      </is>
    </nc>
  </rcc>
  <rcc rId="208" sId="1">
    <nc r="M101" t="inlineStr">
      <is>
        <t xml:space="preserve"> -</t>
      </is>
    </nc>
  </rcc>
  <rcc rId="209" sId="1">
    <nc r="J98" t="inlineStr">
      <is>
        <t xml:space="preserve"> -</t>
      </is>
    </nc>
  </rcc>
  <rcc rId="210" sId="1">
    <nc r="K98" t="inlineStr">
      <is>
        <t xml:space="preserve"> -</t>
      </is>
    </nc>
  </rcc>
  <rcc rId="211" sId="1">
    <nc r="L98" t="inlineStr">
      <is>
        <t xml:space="preserve"> -</t>
      </is>
    </nc>
  </rcc>
  <rcc rId="212" sId="1">
    <nc r="M98" t="inlineStr">
      <is>
        <t xml:space="preserve"> -</t>
      </is>
    </nc>
  </rcc>
  <rcc rId="213" sId="1">
    <nc r="J88" t="inlineStr">
      <is>
        <t xml:space="preserve"> -</t>
      </is>
    </nc>
  </rcc>
  <rcc rId="214" sId="1">
    <nc r="K88" t="inlineStr">
      <is>
        <t xml:space="preserve"> -</t>
      </is>
    </nc>
  </rcc>
  <rcc rId="215" sId="1">
    <nc r="L88" t="inlineStr">
      <is>
        <t xml:space="preserve"> -</t>
      </is>
    </nc>
  </rcc>
  <rcc rId="216" sId="1">
    <nc r="M88" t="inlineStr">
      <is>
        <t xml:space="preserve"> -</t>
      </is>
    </nc>
  </rcc>
  <rcc rId="217" sId="1">
    <nc r="J90" t="inlineStr">
      <is>
        <t xml:space="preserve"> -</t>
      </is>
    </nc>
  </rcc>
  <rcc rId="218" sId="1">
    <nc r="K90" t="inlineStr">
      <is>
        <t xml:space="preserve"> -</t>
      </is>
    </nc>
  </rcc>
  <rcc rId="219" sId="1">
    <nc r="L90" t="inlineStr">
      <is>
        <t xml:space="preserve"> -</t>
      </is>
    </nc>
  </rcc>
  <rcc rId="220" sId="1">
    <nc r="M90" t="inlineStr">
      <is>
        <t xml:space="preserve"> -</t>
      </is>
    </nc>
  </rcc>
  <rcc rId="221" sId="1">
    <nc r="J91" t="inlineStr">
      <is>
        <t xml:space="preserve"> -</t>
      </is>
    </nc>
  </rcc>
  <rcc rId="222" sId="1">
    <nc r="K91" t="inlineStr">
      <is>
        <t xml:space="preserve"> -</t>
      </is>
    </nc>
  </rcc>
  <rcc rId="223" sId="1">
    <nc r="L91" t="inlineStr">
      <is>
        <t xml:space="preserve"> -</t>
      </is>
    </nc>
  </rcc>
  <rcc rId="224" sId="1">
    <nc r="M91" t="inlineStr">
      <is>
        <t xml:space="preserve"> -</t>
      </is>
    </nc>
  </rcc>
  <rcc rId="225" sId="1">
    <nc r="J92" t="inlineStr">
      <is>
        <t xml:space="preserve"> -</t>
      </is>
    </nc>
  </rcc>
  <rcc rId="226" sId="1">
    <nc r="K92" t="inlineStr">
      <is>
        <t xml:space="preserve"> -</t>
      </is>
    </nc>
  </rcc>
  <rcc rId="227" sId="1">
    <nc r="L92" t="inlineStr">
      <is>
        <t xml:space="preserve"> -</t>
      </is>
    </nc>
  </rcc>
  <rcc rId="228" sId="1">
    <nc r="M92" t="inlineStr">
      <is>
        <t xml:space="preserve"> -</t>
      </is>
    </nc>
  </rcc>
  <rcc rId="229" sId="1">
    <nc r="J93" t="inlineStr">
      <is>
        <t xml:space="preserve"> -</t>
      </is>
    </nc>
  </rcc>
  <rcc rId="230" sId="1">
    <nc r="K93" t="inlineStr">
      <is>
        <t xml:space="preserve"> -</t>
      </is>
    </nc>
  </rcc>
  <rcc rId="231" sId="1">
    <nc r="L93" t="inlineStr">
      <is>
        <t xml:space="preserve"> -</t>
      </is>
    </nc>
  </rcc>
  <rcc rId="232" sId="1">
    <nc r="M93" t="inlineStr">
      <is>
        <t xml:space="preserve"> -</t>
      </is>
    </nc>
  </rcc>
  <rcc rId="233" sId="1">
    <nc r="J94" t="inlineStr">
      <is>
        <t xml:space="preserve"> -</t>
      </is>
    </nc>
  </rcc>
  <rcc rId="234" sId="1">
    <nc r="K94" t="inlineStr">
      <is>
        <t xml:space="preserve"> -</t>
      </is>
    </nc>
  </rcc>
  <rcc rId="235" sId="1">
    <nc r="L94" t="inlineStr">
      <is>
        <t xml:space="preserve"> -</t>
      </is>
    </nc>
  </rcc>
  <rcc rId="236" sId="1">
    <nc r="M94" t="inlineStr">
      <is>
        <t xml:space="preserve"> -</t>
      </is>
    </nc>
  </rcc>
  <rcc rId="237" sId="1">
    <nc r="J82" t="inlineStr">
      <is>
        <t xml:space="preserve"> -</t>
      </is>
    </nc>
  </rcc>
  <rcc rId="238" sId="1">
    <nc r="K82" t="inlineStr">
      <is>
        <t xml:space="preserve"> -</t>
      </is>
    </nc>
  </rcc>
  <rcc rId="239" sId="1">
    <nc r="L82" t="inlineStr">
      <is>
        <t xml:space="preserve"> -</t>
      </is>
    </nc>
  </rcc>
  <rcc rId="240" sId="1">
    <nc r="M82" t="inlineStr">
      <is>
        <t xml:space="preserve"> -</t>
      </is>
    </nc>
  </rcc>
  <rcc rId="241" sId="1">
    <nc r="J83" t="inlineStr">
      <is>
        <t xml:space="preserve"> -</t>
      </is>
    </nc>
  </rcc>
  <rcc rId="242" sId="1">
    <nc r="K83" t="inlineStr">
      <is>
        <t xml:space="preserve"> -</t>
      </is>
    </nc>
  </rcc>
  <rcc rId="243" sId="1">
    <nc r="L83" t="inlineStr">
      <is>
        <t xml:space="preserve"> -</t>
      </is>
    </nc>
  </rcc>
  <rcc rId="244" sId="1">
    <nc r="M83" t="inlineStr">
      <is>
        <t xml:space="preserve"> -</t>
      </is>
    </nc>
  </rcc>
  <rcc rId="245" sId="1">
    <nc r="J84" t="inlineStr">
      <is>
        <t xml:space="preserve"> -</t>
      </is>
    </nc>
  </rcc>
  <rcc rId="246" sId="1">
    <nc r="K84" t="inlineStr">
      <is>
        <t xml:space="preserve"> -</t>
      </is>
    </nc>
  </rcc>
  <rcc rId="247" sId="1">
    <nc r="L84" t="inlineStr">
      <is>
        <t xml:space="preserve"> -</t>
      </is>
    </nc>
  </rcc>
  <rcc rId="248" sId="1">
    <nc r="M84" t="inlineStr">
      <is>
        <t xml:space="preserve"> -</t>
      </is>
    </nc>
  </rcc>
  <rcc rId="249" sId="1">
    <nc r="J85" t="inlineStr">
      <is>
        <t xml:space="preserve"> -</t>
      </is>
    </nc>
  </rcc>
  <rcc rId="250" sId="1">
    <nc r="K85" t="inlineStr">
      <is>
        <t xml:space="preserve"> -</t>
      </is>
    </nc>
  </rcc>
  <rcc rId="251" sId="1">
    <nc r="L85" t="inlineStr">
      <is>
        <t xml:space="preserve"> -</t>
      </is>
    </nc>
  </rcc>
  <rcc rId="252" sId="1">
    <nc r="M85" t="inlineStr">
      <is>
        <t xml:space="preserve"> -</t>
      </is>
    </nc>
  </rcc>
  <rcc rId="253" sId="1">
    <nc r="J86" t="inlineStr">
      <is>
        <t xml:space="preserve"> -</t>
      </is>
    </nc>
  </rcc>
  <rcc rId="254" sId="1">
    <nc r="K86" t="inlineStr">
      <is>
        <t xml:space="preserve"> -</t>
      </is>
    </nc>
  </rcc>
  <rcc rId="255" sId="1">
    <nc r="L86" t="inlineStr">
      <is>
        <t xml:space="preserve"> -</t>
      </is>
    </nc>
  </rcc>
  <rcc rId="256" sId="1">
    <nc r="M86" t="inlineStr">
      <is>
        <t xml:space="preserve"> -</t>
      </is>
    </nc>
  </rcc>
  <rcc rId="257" sId="1">
    <nc r="J79" t="inlineStr">
      <is>
        <t xml:space="preserve"> -</t>
      </is>
    </nc>
  </rcc>
  <rcc rId="258" sId="1">
    <nc r="K79" t="inlineStr">
      <is>
        <t xml:space="preserve"> -</t>
      </is>
    </nc>
  </rcc>
  <rcc rId="259" sId="1">
    <nc r="L79" t="inlineStr">
      <is>
        <t xml:space="preserve"> -</t>
      </is>
    </nc>
  </rcc>
  <rcc rId="260" sId="1">
    <nc r="M79" t="inlineStr">
      <is>
        <t xml:space="preserve"> -</t>
      </is>
    </nc>
  </rcc>
  <rcc rId="261" sId="1">
    <nc r="J80" t="inlineStr">
      <is>
        <t xml:space="preserve"> -</t>
      </is>
    </nc>
  </rcc>
  <rcc rId="262" sId="1">
    <nc r="K80" t="inlineStr">
      <is>
        <t xml:space="preserve"> -</t>
      </is>
    </nc>
  </rcc>
  <rcc rId="263" sId="1">
    <nc r="L80" t="inlineStr">
      <is>
        <t xml:space="preserve"> -</t>
      </is>
    </nc>
  </rcc>
  <rcc rId="264" sId="1">
    <nc r="M80" t="inlineStr">
      <is>
        <t xml:space="preserve"> -</t>
      </is>
    </nc>
  </rcc>
  <rcc rId="265" sId="1">
    <nc r="J74" t="inlineStr">
      <is>
        <t xml:space="preserve"> -</t>
      </is>
    </nc>
  </rcc>
  <rcc rId="266" sId="1">
    <nc r="K74" t="inlineStr">
      <is>
        <t xml:space="preserve"> -</t>
      </is>
    </nc>
  </rcc>
  <rcc rId="267" sId="1">
    <nc r="L74" t="inlineStr">
      <is>
        <t xml:space="preserve"> -</t>
      </is>
    </nc>
  </rcc>
  <rcc rId="268" sId="1">
    <nc r="M74" t="inlineStr">
      <is>
        <t xml:space="preserve"> -</t>
      </is>
    </nc>
  </rcc>
  <rcc rId="269" sId="1">
    <nc r="J63" t="inlineStr">
      <is>
        <t xml:space="preserve"> -</t>
      </is>
    </nc>
  </rcc>
  <rcc rId="270" sId="1">
    <nc r="K63" t="inlineStr">
      <is>
        <t xml:space="preserve"> -</t>
      </is>
    </nc>
  </rcc>
  <rcc rId="271" sId="1">
    <nc r="L63" t="inlineStr">
      <is>
        <t xml:space="preserve"> -</t>
      </is>
    </nc>
  </rcc>
  <rcc rId="272" sId="1">
    <nc r="M63" t="inlineStr">
      <is>
        <t xml:space="preserve"> -</t>
      </is>
    </nc>
  </rcc>
  <rcc rId="273" sId="1">
    <nc r="J64" t="inlineStr">
      <is>
        <t xml:space="preserve"> -</t>
      </is>
    </nc>
  </rcc>
  <rcc rId="274" sId="1">
    <nc r="K64" t="inlineStr">
      <is>
        <t xml:space="preserve"> -</t>
      </is>
    </nc>
  </rcc>
  <rcc rId="275" sId="1">
    <nc r="L64" t="inlineStr">
      <is>
        <t xml:space="preserve"> -</t>
      </is>
    </nc>
  </rcc>
  <rcc rId="276" sId="1">
    <nc r="M64" t="inlineStr">
      <is>
        <t xml:space="preserve"> -</t>
      </is>
    </nc>
  </rcc>
  <rcc rId="277" sId="1">
    <nc r="J65" t="inlineStr">
      <is>
        <t xml:space="preserve"> -</t>
      </is>
    </nc>
  </rcc>
  <rcc rId="278" sId="1">
    <nc r="K65" t="inlineStr">
      <is>
        <t xml:space="preserve"> -</t>
      </is>
    </nc>
  </rcc>
  <rcc rId="279" sId="1">
    <nc r="L65" t="inlineStr">
      <is>
        <t xml:space="preserve"> -</t>
      </is>
    </nc>
  </rcc>
  <rcc rId="280" sId="1">
    <nc r="M65" t="inlineStr">
      <is>
        <t xml:space="preserve"> -</t>
      </is>
    </nc>
  </rcc>
  <rcc rId="281" sId="1" odxf="1" dxf="1">
    <nc r="J66" t="inlineStr">
      <is>
        <t xml:space="preserve"> -</t>
      </is>
    </nc>
    <odxf>
      <numFmt numFmtId="4" formatCode="#,##0.00"/>
    </odxf>
    <ndxf>
      <numFmt numFmtId="170" formatCode="0.00000"/>
    </ndxf>
  </rcc>
  <rcc rId="282" sId="1">
    <nc r="K66" t="inlineStr">
      <is>
        <t xml:space="preserve"> -</t>
      </is>
    </nc>
  </rcc>
  <rcc rId="283" sId="1">
    <nc r="L66" t="inlineStr">
      <is>
        <t xml:space="preserve"> -</t>
      </is>
    </nc>
  </rcc>
  <rcc rId="284" sId="1">
    <nc r="M66" t="inlineStr">
      <is>
        <t xml:space="preserve"> -</t>
      </is>
    </nc>
  </rcc>
  <rcc rId="285" sId="1">
    <nc r="J61" t="inlineStr">
      <is>
        <t xml:space="preserve"> -</t>
      </is>
    </nc>
  </rcc>
  <rcc rId="286" sId="1">
    <nc r="K61" t="inlineStr">
      <is>
        <t xml:space="preserve"> -</t>
      </is>
    </nc>
  </rcc>
  <rcc rId="287" sId="1">
    <nc r="L61" t="inlineStr">
      <is>
        <t xml:space="preserve"> -</t>
      </is>
    </nc>
  </rcc>
  <rcc rId="288" sId="1">
    <nc r="M61" t="inlineStr">
      <is>
        <t xml:space="preserve"> -</t>
      </is>
    </nc>
  </rcc>
  <rcc rId="289" sId="1">
    <nc r="J58" t="inlineStr">
      <is>
        <t xml:space="preserve"> -</t>
      </is>
    </nc>
  </rcc>
  <rcc rId="290" sId="1">
    <nc r="K58" t="inlineStr">
      <is>
        <t xml:space="preserve"> -</t>
      </is>
    </nc>
  </rcc>
  <rcc rId="291" sId="1">
    <nc r="L58" t="inlineStr">
      <is>
        <t xml:space="preserve"> -</t>
      </is>
    </nc>
  </rcc>
  <rcc rId="292" sId="1">
    <nc r="M58" t="inlineStr">
      <is>
        <t xml:space="preserve"> -</t>
      </is>
    </nc>
  </rcc>
  <rcc rId="293" sId="1">
    <nc r="J59" t="inlineStr">
      <is>
        <t xml:space="preserve"> -</t>
      </is>
    </nc>
  </rcc>
  <rcc rId="294" sId="1">
    <nc r="K59" t="inlineStr">
      <is>
        <t xml:space="preserve"> -</t>
      </is>
    </nc>
  </rcc>
  <rcc rId="295" sId="1">
    <nc r="L59" t="inlineStr">
      <is>
        <t xml:space="preserve"> -</t>
      </is>
    </nc>
  </rcc>
  <rcc rId="296" sId="1">
    <nc r="M59" t="inlineStr">
      <is>
        <t xml:space="preserve"> -</t>
      </is>
    </nc>
  </rcc>
  <rcc rId="297" sId="1">
    <nc r="J54" t="inlineStr">
      <is>
        <t xml:space="preserve"> -</t>
      </is>
    </nc>
  </rcc>
  <rcc rId="298" sId="1">
    <nc r="K54" t="inlineStr">
      <is>
        <t xml:space="preserve"> -</t>
      </is>
    </nc>
  </rcc>
  <rcc rId="299" sId="1">
    <nc r="L54" t="inlineStr">
      <is>
        <t xml:space="preserve"> -</t>
      </is>
    </nc>
  </rcc>
  <rcc rId="300" sId="1">
    <nc r="M54" t="inlineStr">
      <is>
        <t xml:space="preserve"> -</t>
      </is>
    </nc>
  </rcc>
  <rcc rId="301" sId="1">
    <nc r="J47" t="inlineStr">
      <is>
        <t xml:space="preserve"> -</t>
      </is>
    </nc>
  </rcc>
  <rcc rId="302" sId="1">
    <nc r="K47" t="inlineStr">
      <is>
        <t xml:space="preserve"> -</t>
      </is>
    </nc>
  </rcc>
  <rcc rId="303" sId="1">
    <nc r="L47" t="inlineStr">
      <is>
        <t xml:space="preserve"> -</t>
      </is>
    </nc>
  </rcc>
  <rcc rId="304" sId="1">
    <nc r="M47" t="inlineStr">
      <is>
        <t xml:space="preserve"> -</t>
      </is>
    </nc>
  </rcc>
  <rcc rId="305" sId="1">
    <nc r="J48" t="inlineStr">
      <is>
        <t xml:space="preserve"> -</t>
      </is>
    </nc>
  </rcc>
  <rcc rId="306" sId="1">
    <nc r="K48" t="inlineStr">
      <is>
        <t xml:space="preserve"> -</t>
      </is>
    </nc>
  </rcc>
  <rcc rId="307" sId="1">
    <nc r="L48" t="inlineStr">
      <is>
        <t xml:space="preserve"> -</t>
      </is>
    </nc>
  </rcc>
  <rcc rId="308" sId="1">
    <nc r="M48" t="inlineStr">
      <is>
        <t xml:space="preserve"> -</t>
      </is>
    </nc>
  </rcc>
  <rcc rId="309" sId="1">
    <nc r="J49" t="inlineStr">
      <is>
        <t xml:space="preserve"> -</t>
      </is>
    </nc>
  </rcc>
  <rcc rId="310" sId="1">
    <nc r="K49" t="inlineStr">
      <is>
        <t xml:space="preserve"> -</t>
      </is>
    </nc>
  </rcc>
  <rcc rId="311" sId="1">
    <nc r="L49" t="inlineStr">
      <is>
        <t xml:space="preserve"> -</t>
      </is>
    </nc>
  </rcc>
  <rcc rId="312" sId="1">
    <nc r="M49" t="inlineStr">
      <is>
        <t xml:space="preserve"> -</t>
      </is>
    </nc>
  </rcc>
  <rcc rId="313" sId="1">
    <nc r="J50" t="inlineStr">
      <is>
        <t xml:space="preserve"> -</t>
      </is>
    </nc>
  </rcc>
  <rcc rId="314" sId="1">
    <nc r="K50" t="inlineStr">
      <is>
        <t xml:space="preserve"> -</t>
      </is>
    </nc>
  </rcc>
  <rcc rId="315" sId="1">
    <nc r="L50" t="inlineStr">
      <is>
        <t xml:space="preserve"> -</t>
      </is>
    </nc>
  </rcc>
  <rcc rId="316" sId="1">
    <nc r="M50" t="inlineStr">
      <is>
        <t xml:space="preserve"> -</t>
      </is>
    </nc>
  </rcc>
  <rcc rId="317" sId="1">
    <nc r="J51" t="inlineStr">
      <is>
        <t xml:space="preserve"> -</t>
      </is>
    </nc>
  </rcc>
  <rcc rId="318" sId="1">
    <nc r="K51" t="inlineStr">
      <is>
        <t xml:space="preserve"> -</t>
      </is>
    </nc>
  </rcc>
  <rcc rId="319" sId="1">
    <nc r="L51" t="inlineStr">
      <is>
        <t xml:space="preserve"> -</t>
      </is>
    </nc>
  </rcc>
  <rcc rId="320" sId="1">
    <nc r="M51" t="inlineStr">
      <is>
        <t xml:space="preserve"> -</t>
      </is>
    </nc>
  </rcc>
  <rcc rId="321" sId="1">
    <nc r="J39" t="inlineStr">
      <is>
        <t xml:space="preserve"> -</t>
      </is>
    </nc>
  </rcc>
  <rcc rId="322" sId="1">
    <nc r="K39" t="inlineStr">
      <is>
        <t xml:space="preserve"> -</t>
      </is>
    </nc>
  </rcc>
  <rcc rId="323" sId="1">
    <nc r="L39" t="inlineStr">
      <is>
        <t xml:space="preserve"> -</t>
      </is>
    </nc>
  </rcc>
  <rcc rId="324" sId="1">
    <nc r="M39" t="inlineStr">
      <is>
        <t xml:space="preserve"> -</t>
      </is>
    </nc>
  </rcc>
  <rcc rId="325" sId="1">
    <nc r="J40" t="inlineStr">
      <is>
        <t xml:space="preserve"> -</t>
      </is>
    </nc>
  </rcc>
  <rcc rId="326" sId="1">
    <nc r="K40" t="inlineStr">
      <is>
        <t xml:space="preserve"> -</t>
      </is>
    </nc>
  </rcc>
  <rcc rId="327" sId="1">
    <nc r="L40" t="inlineStr">
      <is>
        <t xml:space="preserve"> -</t>
      </is>
    </nc>
  </rcc>
  <rcc rId="328" sId="1">
    <nc r="M40" t="inlineStr">
      <is>
        <t xml:space="preserve"> -</t>
      </is>
    </nc>
  </rcc>
  <rcc rId="329" sId="1">
    <nc r="J41" t="inlineStr">
      <is>
        <t xml:space="preserve"> -</t>
      </is>
    </nc>
  </rcc>
  <rcc rId="330" sId="1">
    <nc r="K41" t="inlineStr">
      <is>
        <t xml:space="preserve"> -</t>
      </is>
    </nc>
  </rcc>
  <rcc rId="331" sId="1">
    <nc r="L41" t="inlineStr">
      <is>
        <t xml:space="preserve"> -</t>
      </is>
    </nc>
  </rcc>
  <rcc rId="332" sId="1">
    <nc r="M41" t="inlineStr">
      <is>
        <t xml:space="preserve"> -</t>
      </is>
    </nc>
  </rcc>
  <rcc rId="333" sId="1">
    <nc r="J42" t="inlineStr">
      <is>
        <t xml:space="preserve"> -</t>
      </is>
    </nc>
  </rcc>
  <rcc rId="334" sId="1">
    <nc r="K42" t="inlineStr">
      <is>
        <t xml:space="preserve"> -</t>
      </is>
    </nc>
  </rcc>
  <rcc rId="335" sId="1">
    <nc r="L42" t="inlineStr">
      <is>
        <t xml:space="preserve"> -</t>
      </is>
    </nc>
  </rcc>
  <rcc rId="336" sId="1">
    <nc r="M42" t="inlineStr">
      <is>
        <t xml:space="preserve"> -</t>
      </is>
    </nc>
  </rcc>
  <rcc rId="337" sId="1">
    <nc r="J43" t="inlineStr">
      <is>
        <t xml:space="preserve"> -</t>
      </is>
    </nc>
  </rcc>
  <rcc rId="338" sId="1">
    <nc r="K43" t="inlineStr">
      <is>
        <t xml:space="preserve"> -</t>
      </is>
    </nc>
  </rcc>
  <rcc rId="339" sId="1">
    <nc r="L43" t="inlineStr">
      <is>
        <t xml:space="preserve"> -</t>
      </is>
    </nc>
  </rcc>
  <rcc rId="340" sId="1">
    <nc r="M43" t="inlineStr">
      <is>
        <t xml:space="preserve"> -</t>
      </is>
    </nc>
  </rcc>
  <rcc rId="341" sId="1">
    <nc r="J45" t="inlineStr">
      <is>
        <t xml:space="preserve"> -</t>
      </is>
    </nc>
  </rcc>
  <rcc rId="342" sId="1">
    <nc r="K45" t="inlineStr">
      <is>
        <t xml:space="preserve"> -</t>
      </is>
    </nc>
  </rcc>
  <rcc rId="343" sId="1">
    <nc r="L45" t="inlineStr">
      <is>
        <t xml:space="preserve"> -</t>
      </is>
    </nc>
  </rcc>
  <rcc rId="344" sId="1">
    <nc r="M45" t="inlineStr">
      <is>
        <t xml:space="preserve"> -</t>
      </is>
    </nc>
  </rcc>
  <rcc rId="345" sId="1">
    <nc r="J30" t="inlineStr">
      <is>
        <t xml:space="preserve"> -</t>
      </is>
    </nc>
  </rcc>
  <rcc rId="346" sId="1">
    <nc r="K30" t="inlineStr">
      <is>
        <t xml:space="preserve"> -</t>
      </is>
    </nc>
  </rcc>
  <rcc rId="347" sId="1">
    <nc r="L30" t="inlineStr">
      <is>
        <t xml:space="preserve"> -</t>
      </is>
    </nc>
  </rcc>
  <rcc rId="348" sId="1">
    <nc r="M30" t="inlineStr">
      <is>
        <t xml:space="preserve"> -</t>
      </is>
    </nc>
  </rcc>
  <rcc rId="349" sId="1">
    <nc r="J24" t="inlineStr">
      <is>
        <t xml:space="preserve"> -</t>
      </is>
    </nc>
  </rcc>
  <rcc rId="350" sId="1">
    <nc r="K24" t="inlineStr">
      <is>
        <t xml:space="preserve"> -</t>
      </is>
    </nc>
  </rcc>
  <rcc rId="351" sId="1">
    <nc r="L24" t="inlineStr">
      <is>
        <t xml:space="preserve"> -</t>
      </is>
    </nc>
  </rcc>
  <rcc rId="352" sId="1">
    <nc r="M24" t="inlineStr">
      <is>
        <t xml:space="preserve"> -</t>
      </is>
    </nc>
  </rcc>
  <rcc rId="353" sId="1">
    <nc r="J32" t="inlineStr">
      <is>
        <t xml:space="preserve"> -</t>
      </is>
    </nc>
  </rcc>
  <rcc rId="354" sId="1">
    <nc r="K32" t="inlineStr">
      <is>
        <t xml:space="preserve"> -</t>
      </is>
    </nc>
  </rcc>
  <rcc rId="355" sId="1">
    <nc r="L32" t="inlineStr">
      <is>
        <t xml:space="preserve"> -</t>
      </is>
    </nc>
  </rcc>
  <rcc rId="356" sId="1">
    <nc r="M32" t="inlineStr">
      <is>
        <t xml:space="preserve"> -</t>
      </is>
    </nc>
  </rcc>
  <rcc rId="357" sId="1">
    <nc r="J25" t="inlineStr">
      <is>
        <t xml:space="preserve"> -</t>
      </is>
    </nc>
  </rcc>
  <rcc rId="358" sId="1">
    <nc r="K25" t="inlineStr">
      <is>
        <t xml:space="preserve"> -</t>
      </is>
    </nc>
  </rcc>
  <rcc rId="359" sId="1">
    <nc r="L25" t="inlineStr">
      <is>
        <t xml:space="preserve"> -</t>
      </is>
    </nc>
  </rcc>
  <rcc rId="360" sId="1">
    <nc r="M25" t="inlineStr">
      <is>
        <t xml:space="preserve"> -</t>
      </is>
    </nc>
  </rcc>
  <rcc rId="361" sId="1">
    <nc r="J26" t="inlineStr">
      <is>
        <t xml:space="preserve"> -</t>
      </is>
    </nc>
  </rcc>
  <rcc rId="362" sId="1">
    <nc r="K26" t="inlineStr">
      <is>
        <t xml:space="preserve"> -</t>
      </is>
    </nc>
  </rcc>
  <rcc rId="363" sId="1">
    <nc r="L26" t="inlineStr">
      <is>
        <t xml:space="preserve"> -</t>
      </is>
    </nc>
  </rcc>
  <rcc rId="364" sId="1">
    <nc r="M26" t="inlineStr">
      <is>
        <t xml:space="preserve"> -</t>
      </is>
    </nc>
  </rcc>
  <rcc rId="365" sId="1">
    <nc r="J27" t="inlineStr">
      <is>
        <t xml:space="preserve"> -</t>
      </is>
    </nc>
  </rcc>
  <rcc rId="366" sId="1">
    <nc r="K27" t="inlineStr">
      <is>
        <t xml:space="preserve"> -</t>
      </is>
    </nc>
  </rcc>
  <rcc rId="367" sId="1">
    <nc r="L27" t="inlineStr">
      <is>
        <t xml:space="preserve"> -</t>
      </is>
    </nc>
  </rcc>
  <rcc rId="368" sId="1">
    <nc r="M27" t="inlineStr">
      <is>
        <t xml:space="preserve"> -</t>
      </is>
    </nc>
  </rcc>
  <rcc rId="369" sId="1">
    <nc r="J28" t="inlineStr">
      <is>
        <t xml:space="preserve"> -</t>
      </is>
    </nc>
  </rcc>
  <rcc rId="370" sId="1">
    <nc r="K28" t="inlineStr">
      <is>
        <t xml:space="preserve"> -</t>
      </is>
    </nc>
  </rcc>
  <rcc rId="371" sId="1">
    <nc r="L28" t="inlineStr">
      <is>
        <t xml:space="preserve"> -</t>
      </is>
    </nc>
  </rcc>
  <rcc rId="372" sId="1">
    <nc r="M28" t="inlineStr">
      <is>
        <t xml:space="preserve"> -</t>
      </is>
    </nc>
  </rcc>
  <rcc rId="373" sId="1">
    <nc r="J33" t="inlineStr">
      <is>
        <t xml:space="preserve"> -</t>
      </is>
    </nc>
  </rcc>
  <rcc rId="374" sId="1">
    <nc r="K33" t="inlineStr">
      <is>
        <t xml:space="preserve"> -</t>
      </is>
    </nc>
  </rcc>
  <rcc rId="375" sId="1">
    <nc r="L33" t="inlineStr">
      <is>
        <t xml:space="preserve"> -</t>
      </is>
    </nc>
  </rcc>
  <rcc rId="376" sId="1">
    <nc r="M33" t="inlineStr">
      <is>
        <t xml:space="preserve"> -</t>
      </is>
    </nc>
  </rcc>
  <rcc rId="377" sId="1">
    <nc r="J34" t="inlineStr">
      <is>
        <t xml:space="preserve"> -</t>
      </is>
    </nc>
  </rcc>
  <rcc rId="378" sId="1">
    <nc r="K34" t="inlineStr">
      <is>
        <t xml:space="preserve"> -</t>
      </is>
    </nc>
  </rcc>
  <rcc rId="379" sId="1">
    <nc r="L34" t="inlineStr">
      <is>
        <t xml:space="preserve"> -</t>
      </is>
    </nc>
  </rcc>
  <rcc rId="380" sId="1">
    <nc r="M34" t="inlineStr">
      <is>
        <t xml:space="preserve"> -</t>
      </is>
    </nc>
  </rcc>
  <rcc rId="381" sId="1">
    <nc r="J35" t="inlineStr">
      <is>
        <t xml:space="preserve"> -</t>
      </is>
    </nc>
  </rcc>
  <rcc rId="382" sId="1">
    <nc r="K35" t="inlineStr">
      <is>
        <t xml:space="preserve"> -</t>
      </is>
    </nc>
  </rcc>
  <rcc rId="383" sId="1">
    <nc r="L35" t="inlineStr">
      <is>
        <t xml:space="preserve"> -</t>
      </is>
    </nc>
  </rcc>
  <rcc rId="384" sId="1">
    <nc r="M35" t="inlineStr">
      <is>
        <t xml:space="preserve"> -</t>
      </is>
    </nc>
  </rcc>
  <rcc rId="385" sId="1">
    <nc r="J36" t="inlineStr">
      <is>
        <t xml:space="preserve"> -</t>
      </is>
    </nc>
  </rcc>
  <rcc rId="386" sId="1">
    <nc r="K36" t="inlineStr">
      <is>
        <t xml:space="preserve"> -</t>
      </is>
    </nc>
  </rcc>
  <rcc rId="387" sId="1">
    <nc r="L36" t="inlineStr">
      <is>
        <t xml:space="preserve"> -</t>
      </is>
    </nc>
  </rcc>
  <rcc rId="388" sId="1">
    <nc r="M36" t="inlineStr">
      <is>
        <t xml:space="preserve"> -</t>
      </is>
    </nc>
  </rcc>
  <rcc rId="389" sId="1">
    <nc r="J125" t="inlineStr">
      <is>
        <t xml:space="preserve"> -</t>
      </is>
    </nc>
  </rcc>
  <rcc rId="390" sId="1">
    <nc r="L125" t="inlineStr">
      <is>
        <t xml:space="preserve"> -</t>
      </is>
    </nc>
  </rcc>
  <rcc rId="391" sId="1">
    <nc r="M125" t="inlineStr">
      <is>
        <t xml:space="preserve"> -</t>
      </is>
    </nc>
  </rcc>
  <rcc rId="392" sId="1">
    <nc r="J131" t="inlineStr">
      <is>
        <t xml:space="preserve"> -</t>
      </is>
    </nc>
  </rcc>
  <rcc rId="393" sId="1">
    <nc r="L131" t="inlineStr">
      <is>
        <t xml:space="preserve"> -</t>
      </is>
    </nc>
  </rcc>
  <rcc rId="394" sId="1">
    <nc r="M131" t="inlineStr">
      <is>
        <t xml:space="preserve"> -</t>
      </is>
    </nc>
  </rcc>
  <rcc rId="395" sId="1">
    <nc r="J133" t="inlineStr">
      <is>
        <t xml:space="preserve"> -</t>
      </is>
    </nc>
  </rcc>
  <rcc rId="396" sId="1">
    <nc r="L133" t="inlineStr">
      <is>
        <t xml:space="preserve"> -</t>
      </is>
    </nc>
  </rcc>
  <rcc rId="397" sId="1">
    <nc r="M133" t="inlineStr">
      <is>
        <t xml:space="preserve"> -</t>
      </is>
    </nc>
  </rcc>
  <rcc rId="398" sId="1">
    <nc r="J140" t="inlineStr">
      <is>
        <t xml:space="preserve"> -</t>
      </is>
    </nc>
  </rcc>
  <rcc rId="399" sId="1">
    <nc r="L140" t="inlineStr">
      <is>
        <t xml:space="preserve"> -</t>
      </is>
    </nc>
  </rcc>
  <rcc rId="400" sId="1">
    <nc r="M140" t="inlineStr">
      <is>
        <t xml:space="preserve"> -</t>
      </is>
    </nc>
  </rcc>
  <rcc rId="401" sId="1">
    <nc r="J126" t="inlineStr">
      <is>
        <t xml:space="preserve"> -</t>
      </is>
    </nc>
  </rcc>
  <rcc rId="402" sId="1">
    <nc r="L126" t="inlineStr">
      <is>
        <t xml:space="preserve"> -</t>
      </is>
    </nc>
  </rcc>
  <rcc rId="403" sId="1">
    <nc r="M126" t="inlineStr">
      <is>
        <t xml:space="preserve"> -</t>
      </is>
    </nc>
  </rcc>
  <rcc rId="404" sId="1">
    <nc r="J127" t="inlineStr">
      <is>
        <t xml:space="preserve"> -</t>
      </is>
    </nc>
  </rcc>
  <rcc rId="405" sId="1">
    <nc r="L127" t="inlineStr">
      <is>
        <t xml:space="preserve"> -</t>
      </is>
    </nc>
  </rcc>
  <rcc rId="406" sId="1">
    <nc r="M127" t="inlineStr">
      <is>
        <t xml:space="preserve"> -</t>
      </is>
    </nc>
  </rcc>
  <rcc rId="407" sId="1">
    <nc r="J128" t="inlineStr">
      <is>
        <t xml:space="preserve"> -</t>
      </is>
    </nc>
  </rcc>
  <rcc rId="408" sId="1">
    <nc r="L128" t="inlineStr">
      <is>
        <t xml:space="preserve"> -</t>
      </is>
    </nc>
  </rcc>
  <rcc rId="409" sId="1">
    <nc r="M128" t="inlineStr">
      <is>
        <t xml:space="preserve"> -</t>
      </is>
    </nc>
  </rcc>
  <rcc rId="410" sId="1">
    <nc r="J129" t="inlineStr">
      <is>
        <t xml:space="preserve"> -</t>
      </is>
    </nc>
  </rcc>
  <rcc rId="411" sId="1">
    <nc r="L129" t="inlineStr">
      <is>
        <t xml:space="preserve"> -</t>
      </is>
    </nc>
  </rcc>
  <rcc rId="412" sId="1" odxf="1" dxf="1">
    <nc r="M129" t="inlineStr">
      <is>
        <t xml:space="preserve"> -</t>
      </is>
    </nc>
    <odxf>
      <border outline="0">
        <bottom/>
      </border>
    </odxf>
    <ndxf>
      <border outline="0">
        <bottom style="thin">
          <color indexed="64"/>
        </bottom>
      </border>
    </ndxf>
  </rcc>
  <rcc rId="413" sId="1">
    <nc r="J134" t="inlineStr">
      <is>
        <t xml:space="preserve"> -</t>
      </is>
    </nc>
  </rcc>
  <rcc rId="414" sId="1">
    <nc r="L134" t="inlineStr">
      <is>
        <t xml:space="preserve"> -</t>
      </is>
    </nc>
  </rcc>
  <rcc rId="415" sId="1">
    <nc r="M134" t="inlineStr">
      <is>
        <t xml:space="preserve"> -</t>
      </is>
    </nc>
  </rcc>
  <rcc rId="416" sId="1">
    <nc r="J135" t="inlineStr">
      <is>
        <t xml:space="preserve"> -</t>
      </is>
    </nc>
  </rcc>
  <rcc rId="417" sId="1">
    <nc r="L135" t="inlineStr">
      <is>
        <t xml:space="preserve"> -</t>
      </is>
    </nc>
  </rcc>
  <rcc rId="418" sId="1">
    <nc r="M135" t="inlineStr">
      <is>
        <t xml:space="preserve"> -</t>
      </is>
    </nc>
  </rcc>
  <rcc rId="419" sId="1">
    <nc r="J136" t="inlineStr">
      <is>
        <t xml:space="preserve"> -</t>
      </is>
    </nc>
  </rcc>
  <rcc rId="420" sId="1">
    <nc r="L136" t="inlineStr">
      <is>
        <t xml:space="preserve"> -</t>
      </is>
    </nc>
  </rcc>
  <rcc rId="421" sId="1">
    <nc r="M136" t="inlineStr">
      <is>
        <t xml:space="preserve"> -</t>
      </is>
    </nc>
  </rcc>
  <rcc rId="422" sId="1">
    <nc r="J137" t="inlineStr">
      <is>
        <t xml:space="preserve"> -</t>
      </is>
    </nc>
  </rcc>
  <rcc rId="423" sId="1">
    <nc r="L137" t="inlineStr">
      <is>
        <t xml:space="preserve"> -</t>
      </is>
    </nc>
  </rcc>
  <rcc rId="424" sId="1">
    <nc r="M137" t="inlineStr">
      <is>
        <t xml:space="preserve"> -</t>
      </is>
    </nc>
  </rcc>
  <rcc rId="425" sId="1">
    <nc r="J141" t="inlineStr">
      <is>
        <t xml:space="preserve"> -</t>
      </is>
    </nc>
  </rcc>
  <rcc rId="426" sId="1">
    <nc r="L141" t="inlineStr">
      <is>
        <t xml:space="preserve"> -</t>
      </is>
    </nc>
  </rcc>
  <rcc rId="427" sId="1">
    <nc r="M141" t="inlineStr">
      <is>
        <t xml:space="preserve"> -</t>
      </is>
    </nc>
  </rcc>
  <rcc rId="428" sId="1">
    <nc r="J142" t="inlineStr">
      <is>
        <t xml:space="preserve"> -</t>
      </is>
    </nc>
  </rcc>
  <rcc rId="429" sId="1">
    <nc r="L142" t="inlineStr">
      <is>
        <t xml:space="preserve"> -</t>
      </is>
    </nc>
  </rcc>
  <rcc rId="430" sId="1">
    <nc r="M142" t="inlineStr">
      <is>
        <t xml:space="preserve"> -</t>
      </is>
    </nc>
  </rcc>
  <rcc rId="431" sId="1">
    <nc r="J143" t="inlineStr">
      <is>
        <t xml:space="preserve"> -</t>
      </is>
    </nc>
  </rcc>
  <rcc rId="432" sId="1">
    <nc r="L143" t="inlineStr">
      <is>
        <t xml:space="preserve"> -</t>
      </is>
    </nc>
  </rcc>
  <rcc rId="433" sId="1">
    <nc r="M143" t="inlineStr">
      <is>
        <t xml:space="preserve"> -</t>
      </is>
    </nc>
  </rcc>
  <rcc rId="434" sId="1">
    <nc r="J144" t="inlineStr">
      <is>
        <t xml:space="preserve"> -</t>
      </is>
    </nc>
  </rcc>
  <rcc rId="435" sId="1">
    <nc r="L144" t="inlineStr">
      <is>
        <t xml:space="preserve"> -</t>
      </is>
    </nc>
  </rcc>
  <rcc rId="436" sId="1" odxf="1" dxf="1">
    <nc r="M144" t="inlineStr">
      <is>
        <t xml:space="preserve"> -</t>
      </is>
    </nc>
    <odxf>
      <border outline="0">
        <bottom/>
      </border>
    </odxf>
    <ndxf>
      <border outline="0">
        <bottom style="thin">
          <color indexed="64"/>
        </bottom>
      </border>
    </ndxf>
  </rcc>
  <rcc rId="437" sId="1">
    <nc r="J146" t="inlineStr">
      <is>
        <t xml:space="preserve"> -</t>
      </is>
    </nc>
  </rcc>
  <rcc rId="438" sId="1">
    <nc r="L146" t="inlineStr">
      <is>
        <t xml:space="preserve"> -</t>
      </is>
    </nc>
  </rcc>
  <rcc rId="439" sId="1">
    <nc r="M146" t="inlineStr">
      <is>
        <t xml:space="preserve"> -</t>
      </is>
    </nc>
  </rcc>
  <rcc rId="440" sId="1">
    <nc r="J148" t="inlineStr">
      <is>
        <t xml:space="preserve"> -</t>
      </is>
    </nc>
  </rcc>
  <rcc rId="441" sId="1">
    <nc r="L148" t="inlineStr">
      <is>
        <t xml:space="preserve"> -</t>
      </is>
    </nc>
  </rcc>
  <rcc rId="442" sId="1">
    <nc r="M148" t="inlineStr">
      <is>
        <t xml:space="preserve"> -</t>
      </is>
    </nc>
  </rcc>
  <rcc rId="443" sId="1">
    <nc r="J149" t="inlineStr">
      <is>
        <t xml:space="preserve"> -</t>
      </is>
    </nc>
  </rcc>
  <rcc rId="444" sId="1">
    <nc r="L149" t="inlineStr">
      <is>
        <t xml:space="preserve"> -</t>
      </is>
    </nc>
  </rcc>
  <rcc rId="445" sId="1">
    <nc r="M149" t="inlineStr">
      <is>
        <t xml:space="preserve"> -</t>
      </is>
    </nc>
  </rcc>
  <rcc rId="446" sId="1">
    <nc r="J150" t="inlineStr">
      <is>
        <t xml:space="preserve"> -</t>
      </is>
    </nc>
  </rcc>
  <rcc rId="447" sId="1">
    <nc r="L150" t="inlineStr">
      <is>
        <t xml:space="preserve"> -</t>
      </is>
    </nc>
  </rcc>
  <rcc rId="448" sId="1">
    <nc r="M150" t="inlineStr">
      <is>
        <t xml:space="preserve"> -</t>
      </is>
    </nc>
  </rcc>
  <rcc rId="449" sId="1">
    <nc r="J151" t="inlineStr">
      <is>
        <t xml:space="preserve"> -</t>
      </is>
    </nc>
  </rcc>
  <rcc rId="450" sId="1">
    <nc r="L151" t="inlineStr">
      <is>
        <t xml:space="preserve"> -</t>
      </is>
    </nc>
  </rcc>
  <rcc rId="451" sId="1">
    <nc r="M151" t="inlineStr">
      <is>
        <t xml:space="preserve"> -</t>
      </is>
    </nc>
  </rcc>
  <rcc rId="452" sId="1">
    <nc r="J152" t="inlineStr">
      <is>
        <t xml:space="preserve"> -</t>
      </is>
    </nc>
  </rcc>
  <rcc rId="453" sId="1">
    <nc r="L152" t="inlineStr">
      <is>
        <t xml:space="preserve"> -</t>
      </is>
    </nc>
  </rcc>
  <rcc rId="454" sId="1" odxf="1" dxf="1">
    <nc r="M152" t="inlineStr">
      <is>
        <t xml:space="preserve"> -</t>
      </is>
    </nc>
    <odxf>
      <border outline="0">
        <bottom/>
      </border>
    </odxf>
    <ndxf>
      <border outline="0">
        <bottom style="thin">
          <color indexed="64"/>
        </bottom>
      </border>
    </ndxf>
  </rcc>
  <rcc rId="455" sId="1">
    <nc r="J156" t="inlineStr">
      <is>
        <t xml:space="preserve"> -</t>
      </is>
    </nc>
  </rcc>
  <rcc rId="456" sId="1">
    <nc r="L156" t="inlineStr">
      <is>
        <t xml:space="preserve"> -</t>
      </is>
    </nc>
  </rcc>
  <rcc rId="457" sId="1">
    <nc r="M156" t="inlineStr">
      <is>
        <t xml:space="preserve"> -</t>
      </is>
    </nc>
  </rcc>
  <rcc rId="458" sId="1" odxf="1" dxf="1">
    <nc r="L155" t="inlineStr">
      <is>
        <t xml:space="preserve"> -</t>
      </is>
    </nc>
    <odxf>
      <numFmt numFmtId="2" formatCode="0.00"/>
    </odxf>
    <ndxf>
      <numFmt numFmtId="170" formatCode="0.00000"/>
    </ndxf>
  </rcc>
  <rcc rId="459" sId="1" odxf="1" dxf="1">
    <nc r="M155" t="inlineStr">
      <is>
        <t xml:space="preserve"> -</t>
      </is>
    </nc>
    <odxf>
      <numFmt numFmtId="2" formatCode="0.00"/>
    </odxf>
    <ndxf>
      <numFmt numFmtId="170" formatCode="0.00000"/>
    </ndxf>
  </rcc>
  <rcc rId="460" sId="1">
    <oc r="J154">
      <f>J155+J156+J157+J158</f>
    </oc>
    <nc r="J154">
      <f>J155+J157</f>
    </nc>
  </rcc>
  <rcc rId="461" sId="1">
    <nc r="J158" t="inlineStr">
      <is>
        <t xml:space="preserve"> -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" sId="1" numFmtId="4">
    <oc r="J161">
      <f>'\\ITGES\Fin_Peo\БП 2023-2027гг\[Версия 2_БП_ ТГЭС_2023-2027 потери под инд3%.xlsb]12.Прогнозный баланс'!$H$96/1000+'\\ITGES\Fin_Peo\БП 2023-2027гг\[Версия 2_БП_ ТГЭС_2023-2027 потери под инд3%.xlsb]12.Прогнозный баланс'!$H$119/1000</f>
    </oc>
    <nc r="J161">
      <v>419.00400000000002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" sId="1">
    <oc r="L158">
      <f>K158-J158</f>
    </oc>
    <nc r="L158" t="inlineStr">
      <is>
        <t xml:space="preserve"> -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4" sId="1" numFmtId="4">
    <oc r="K199">
      <v>15.76548</v>
    </oc>
    <nc r="K199">
      <f>24.87+0.09+0.126+15.796</f>
    </nc>
  </rcc>
  <rcc rId="465" sId="1">
    <oc r="J173">
      <f>'\\ITGES\Fin_Peo\БП 2023-2027гг\[Версия 2_БП_ ТГЭС_2023-2027 потери под инд3%.xlsb]11.БДДС (ДПН)'!$R$23/1000</f>
    </oc>
    <nc r="J173">
      <f>'\\ITGES\Fin_Peo\БП 2023-2027гг\[Версия 2_БП_ ТГЭС_2023-2027 потери под инд3%.xlsb]11.БДДС (ДПН)'!$R$23/1000</f>
    </nc>
  </rcc>
  <rcc rId="466" sId="1">
    <oc r="J175">
      <f>'\\ITGES\Fin_Peo\БП 2023-2027гг\[Версия 2_БП_ ТГЭС_2023-2027 потери под инд3%.xlsb]11.БДДС (ДПН)'!$R$24/1000</f>
    </oc>
    <nc r="J175">
      <f>'\\ITGES\Fin_Peo\БП 2023-2027гг\[Версия 2_БП_ ТГЭС_2023-2027 потери под инд3%.xlsb]11.БДДС (ДПН)'!$R$24/1000</f>
    </nc>
  </rcc>
  <rcc rId="467" sId="1">
    <oc r="J184">
      <f>('\\ITGES\Fin_Peo\БП 2023-2027гг\[Версия 2_БП_ ТГЭС_2023-2027 потери под инд3%.xlsb]11.БДДС (ДПН)'!$R$22-'\\ITGES\Fin_Peo\БП 2023-2027гг\[Версия 2_БП_ ТГЭС_2023-2027 потери под инд3%.xlsb]11.БДДС (ДПН)'!$R$23-'\\ITGES\Fin_Peo\БП 2023-2027гг\[Версия 2_БП_ ТГЭС_2023-2027 потери под инд3%.xlsb]11.БДДС (ДПН)'!$R$24)/1000</f>
    </oc>
    <nc r="J184">
      <f>('\\ITGES\Fin_Peo\БП 2023-2027гг\[Версия 2_БП_ ТГЭС_2023-2027 потери под инд3%.xlsb]11.БДДС (ДПН)'!$R$22-'\\ITGES\Fin_Peo\БП 2023-2027гг\[Версия 2_БП_ ТГЭС_2023-2027 потери под инд3%.xlsb]11.БДДС (ДПН)'!$R$23-'\\ITGES\Fin_Peo\БП 2023-2027гг\[Версия 2_БП_ ТГЭС_2023-2027 потери под инд3%.xlsb]11.БДДС (ДПН)'!$R$24)/1000</f>
    </nc>
  </rcc>
  <rcc rId="468" sId="1">
    <oc r="J185">
      <f>'\\ITGES\Fin_Peo\БП 2023-2027гг\[Версия 2_БП_ ТГЭС_2023-2027 потери под инд3%.xlsb]11.БДДС (ДПН)'!$R$53/1000</f>
    </oc>
    <nc r="J185">
      <f>'\\ITGES\Fin_Peo\БП 2023-2027гг\[Версия 2_БП_ ТГЭС_2023-2027 потери под инд3%.xlsb]11.БДДС (ДПН)'!$R$53/1000</f>
    </nc>
  </rcc>
  <rcc rId="469" sId="1">
    <oc r="J186">
      <f>'\\ITGES\Fin_Peo\БП 2023-2027гг\[Версия 2_БП_ ТГЭС_2023-2027 потери под инд3%.xlsb]11.БДДС (ДПН)'!$R$63/1000</f>
    </oc>
    <nc r="J186">
      <f>'\\ITGES\Fin_Peo\БП 2023-2027гг\[Версия 2_БП_ ТГЭС_2023-2027 потери под инд3%.xlsb]11.БДДС (ДПН)'!$R$63/1000</f>
    </nc>
  </rcc>
  <rcc rId="470" sId="1">
    <oc r="J187">
      <f>('\\ITGES\Fin_Peo\БП 2023-2027гг\[Версия 2_БП_ ТГЭС_2023-2027 потери под инд3%.xlsb]11.БДДС (ДПН)'!$R$56-'\\ITGES\Fin_Peo\БП 2023-2027гг\[Версия 2_БП_ ТГЭС_2023-2027 потери под инд3%.xlsb]11.БДДС (ДПН)'!$R$63)/1000</f>
    </oc>
    <nc r="J187">
      <f>('\\ITGES\Fin_Peo\БП 2023-2027гг\[Версия 2_БП_ ТГЭС_2023-2027 потери под инд3%.xlsb]11.БДДС (ДПН)'!$R$56-'\\ITGES\Fin_Peo\БП 2023-2027гг\[Версия 2_БП_ ТГЭС_2023-2027 потери под инд3%.xlsb]11.БДДС (ДПН)'!$R$63)/1000</f>
    </nc>
  </rcc>
  <rcc rId="471" sId="1">
    <oc r="J190">
      <f>'\\ITGES\Fin_Peo\БП 2023-2027гг\[Версия 2_БП_ ТГЭС_2023-2027 потери под инд3%.xlsb]11.БДДС (ДПН)'!$R$58/1000</f>
    </oc>
    <nc r="J190">
      <f>'\\ITGES\Fin_Peo\БП 2023-2027гг\[Версия 2_БП_ ТГЭС_2023-2027 потери под инд3%.xlsb]11.БДДС (ДПН)'!$R$58/1000</f>
    </nc>
  </rcc>
  <rcc rId="472" sId="1">
    <oc r="J194">
      <f>'\\ITGES\Fin_Peo\БП 2023-2027гг\[Версия 2_БП_ ТГЭС_2023-2027 потери под инд3%.xlsb]11.БДДС (ДПН)'!$R$87/1000</f>
    </oc>
    <nc r="J194">
      <f>'\\ITGES\Fin_Peo\БП 2023-2027гг\[Версия 2_БП_ ТГЭС_2023-2027 потери под инд3%.xlsb]11.БДДС (ДПН)'!$R$87/1000</f>
    </nc>
  </rcc>
  <rcc rId="473" sId="1">
    <oc r="J195">
      <f>'\\ITGES\Fin_Peo\БП 2023-2027гг\[Версия 2_БП_ ТГЭС_2023-2027 потери под инд3%.xlsb]11.БДДС (ДПН)'!$R$89/1000</f>
    </oc>
    <nc r="J195">
      <f>'\\ITGES\Fin_Peo\БП 2023-2027гг\[Версия 2_БП_ ТГЭС_2023-2027 потери под инд3%.xlsb]11.БДДС (ДПН)'!$R$89/1000</f>
    </nc>
  </rcc>
  <rcc rId="474" sId="1">
    <oc r="J196">
      <f>'\\ITGES\Fin_Peo\БП 2023-2027гг\[Версия 2_БП_ ТГЭС_2023-2027 потери под инд3%.xlsb]11.БДДС (ДПН)'!$R$92/1000</f>
    </oc>
    <nc r="J196">
      <f>'\\ITGES\Fin_Peo\БП 2023-2027гг\[Версия 2_БП_ ТГЭС_2023-2027 потери под инд3%.xlsb]11.БДДС (ДПН)'!$R$92/1000</f>
    </nc>
  </rcc>
  <rcc rId="475" sId="1">
    <oc r="J197">
      <f>'\\ITGES\Fin_Peo\БП 2023-2027гг\[Версия 2_БП_ ТГЭС_2023-2027 потери под инд3%.xlsb]11.БДДС (ДПН)'!$R$101/1000</f>
    </oc>
    <nc r="J197">
      <f>'\\ITGES\Fin_Peo\БП 2023-2027гг\[Версия 2_БП_ ТГЭС_2023-2027 потери под инд3%.xlsb]11.БДДС (ДПН)'!$R$101/1000</f>
    </nc>
  </rcc>
  <rcc rId="476" sId="1">
    <oc r="J198">
      <f>'\\ITGES\Fin_Peo\БП 2023-2027гг\[Версия 2_БП_ ТГЭС_2023-2027 потери под инд3%.xlsb]11.БДДС (ДПН)'!$R$55/1000</f>
    </oc>
    <nc r="J198">
      <f>'\\ITGES\Fin_Peo\БП 2023-2027гг\[Версия 2_БП_ ТГЭС_2023-2027 потери под инд3%.xlsb]11.БДДС (ДПН)'!$R$55/1000</f>
    </nc>
  </rcc>
  <rcc rId="477" sId="1">
    <oc r="J200">
      <f>'\\ITGES\Fin_Peo\БП 2023-2027гг\[Версия 2_БП_ ТГЭС_2023-2027 потери под инд3%.xlsb]11.БДДС (ДПН)'!$R$106/1000</f>
    </oc>
    <nc r="J200">
      <f>'\\ITGES\Fin_Peo\БП 2023-2027гг\[Версия 2_БП_ ТГЭС_2023-2027 потери под инд3%.xlsb]11.БДДС (ДПН)'!$R$106/1000</f>
    </nc>
  </rcc>
  <rcc rId="478" sId="1">
    <oc r="J201">
      <f>'\\ITGES\Fin_Peo\БП 2023-2027гг\[Версия 2_БП_ ТГЭС_2023-2027 потери под инд3%.xlsb]11.БДДС (ДПН)'!$R$187/1000</f>
    </oc>
    <nc r="J201">
      <f>'\\ITGES\Fin_Peo\БП 2023-2027гг\[Версия 2_БП_ ТГЭС_2023-2027 потери под инд3%.xlsb]11.БДДС (ДПН)'!$R$187/1000</f>
    </nc>
  </rcc>
  <rcc rId="479" sId="1">
    <oc r="J202">
      <f>J185-J186-J187-J194-J195-J196-J198-J199-J200-J201</f>
    </oc>
    <nc r="J202">
      <f>J185-J186-J187-J194-J195-J196-J198-J199-J200-J201</f>
    </nc>
  </rcc>
  <rcc rId="480" sId="1">
    <oc r="J203">
      <f>'\\ITGES\Fin_Peo\БП 2023-2027гг\[Версия 2_БП_ ТГЭС_2023-2027 потери под инд3%.xlsb]11.БДДС (ДПН)'!$R$223</f>
    </oc>
    <nc r="J203">
      <f>'\\ITGES\Fin_Peo\БП 2023-2027гг\[Версия 2_БП_ ТГЭС_2023-2027 потери под инд3%.xlsb]11.БДДС (ДПН)'!$R$223</f>
    </nc>
  </rcc>
  <rcc rId="481" sId="1">
    <oc r="J209">
      <f>'\\ITGES\Fin_Peo\БП 2023-2027гг\[Версия 2_БП_ ТГЭС_2023-2027 потери под инд3%.xlsb]11.БДДС (ДПН)'!$R$232</f>
    </oc>
    <nc r="J209">
      <f>'\\ITGES\Fin_Peo\БП 2023-2027гг\[Версия 2_БП_ ТГЭС_2023-2027 потери под инд3%.xlsb]11.БДДС (ДПН)'!$R$232</f>
    </nc>
  </rcc>
  <rcc rId="482" sId="1">
    <oc r="J210">
      <f>'\\ITGES\Fin_Peo\БП 2023-2027гг\[Версия 2_БП_ ТГЭС_2023-2027 потери под инд3%.xlsb]11.БДДС (ДПН)'!$R$233/1000</f>
    </oc>
    <nc r="J210">
      <f>'\\ITGES\Fin_Peo\БП 2023-2027гг\[Версия 2_БП_ ТГЭС_2023-2027 потери под инд3%.xlsb]11.БДДС (ДПН)'!$R$233/1000</f>
    </nc>
  </rcc>
  <rcc rId="483" sId="1">
    <oc r="J211">
      <f>'\\ITGES\Fin_Peo\БП 2023-2027гг\[Версия 2_БП_ ТГЭС_2023-2027 потери под инд3%.xlsb]11.БДДС (ДПН)'!$R$234/1000</f>
    </oc>
    <nc r="J211">
      <f>'\\ITGES\Fin_Peo\БП 2023-2027гг\[Версия 2_БП_ ТГЭС_2023-2027 потери под инд3%.xlsb]11.БДДС (ДПН)'!$R$234/1000</f>
    </nc>
  </rcc>
  <rcc rId="484" sId="1">
    <oc r="J212">
      <f>'\\ITGES\Fin_Peo\БП 2023-2027гг\[Версия 2_БП_ ТГЭС_2023-2027 потери под инд3%.xlsb]11.БДДС (ДПН)'!$R$236/1000</f>
    </oc>
    <nc r="J212">
      <f>'\\ITGES\Fin_Peo\БП 2023-2027гг\[Версия 2_БП_ ТГЭС_2023-2027 потери под инд3%.xlsb]11.БДДС (ДПН)'!$R$236/1000</f>
    </nc>
  </rcc>
  <rcc rId="485" sId="1">
    <oc r="J217">
      <f>('\\ITGES\Fin_Peo\БП 2023-2027гг\[Версия 2_БП_ ТГЭС_2023-2027 потери под инд3%.xlsb]11.БДДС (ДПН)'!$R$235+'\\ITGES\Fin_Peo\БП 2023-2027гг\[Версия 2_БП_ ТГЭС_2023-2027 потери под инд3%.xlsb]11.БДДС (ДПН)'!$R$240)/1000</f>
    </oc>
    <nc r="J217">
      <f>('\\ITGES\Fin_Peo\БП 2023-2027гг\[Версия 2_БП_ ТГЭС_2023-2027 потери под инд3%.xlsb]11.БДДС (ДПН)'!$R$235+'\\ITGES\Fin_Peo\БП 2023-2027гг\[Версия 2_БП_ ТГЭС_2023-2027 потери под инд3%.xlsb]11.БДДС (ДПН)'!$R$240)/1000</f>
    </nc>
  </rcc>
  <rcc rId="486" sId="1">
    <oc r="J222">
      <f>'\\ITGES\Fin_Peo\БП 2023-2027гг\[Версия 2_БП_ ТГЭС_2023-2027 потери под инд3%.xlsb]11.БДДС (ДПН)'!$R$262/1000</f>
    </oc>
    <nc r="J222">
      <f>'\\ITGES\Fin_Peo\БП 2023-2027гг\[Версия 2_БП_ ТГЭС_2023-2027 потери под инд3%.xlsb]11.БДДС (ДПН)'!$R$262/1000</f>
    </nc>
  </rcc>
  <rcc rId="487" sId="1">
    <oc r="J223">
      <f>'\\ITGES\Fin_Peo\БП 2023-2027гг\[Версия 2_БП_ ТГЭС_2023-2027 потери под инд3%.xlsb]11.БДДС (ДПН)'!$R$273/1000</f>
    </oc>
    <nc r="J223">
      <f>'\\ITGES\Fin_Peo\БП 2023-2027гг\[Версия 2_БП_ ТГЭС_2023-2027 потери под инд3%.xlsb]11.БДДС (ДПН)'!$R$273/1000</f>
    </nc>
  </rcc>
  <rcc rId="488" sId="1">
    <oc r="J224">
      <f>'\\ITGES\Fin_Peo\БП 2023-2027гг\[Версия 2_БП_ ТГЭС_2023-2027 потери под инд3%.xlsb]11.БДДС (ДПН)'!$R$264/1000</f>
    </oc>
    <nc r="J224">
      <f>'\\ITGES\Fin_Peo\БП 2023-2027гг\[Версия 2_БП_ ТГЭС_2023-2027 потери под инд3%.xlsb]11.БДДС (ДПН)'!$R$264/1000</f>
    </nc>
  </rcc>
  <rcc rId="489" sId="1">
    <oc r="J226">
      <f>'\\ITGES\Fin_Peo\БП 2023-2027гг\[Версия 2_БП_ ТГЭС_2023-2027 потери под инд3%.xlsb]11.БДДС (ДПН)'!$R$266/1000</f>
    </oc>
    <nc r="J226">
      <f>'\\ITGES\Fin_Peo\БП 2023-2027гг\[Версия 2_БП_ ТГЭС_2023-2027 потери под инд3%.xlsb]11.БДДС (ДПН)'!$R$266/1000</f>
    </nc>
  </rcc>
  <rcc rId="490" sId="1">
    <oc r="J234">
      <f>'\\ITGES\Fin_Peo\БП 2023-2027гг\[Версия 2_БП_ ТГЭС_2023-2027 потери под инд3%.xlsb]11.БДДС (ДПН)'!$R$279/1000</f>
    </oc>
    <nc r="J234">
      <f>'\\ITGES\Fin_Peo\БП 2023-2027гг\[Версия 2_БП_ ТГЭС_2023-2027 потери под инд3%.xlsb]11.БДДС (ДПН)'!$R$279/1000</f>
    </nc>
  </rcc>
  <rcc rId="491" sId="1">
    <oc r="J235">
      <f>'\\ITGES\Fin_Peo\БП 2023-2027гг\[Версия 2_БП_ ТГЭС_2023-2027 потери под инд3%.xlsb]11.БДДС (ДПН)'!$R$280/1000</f>
    </oc>
    <nc r="J235">
      <f>'\\ITGES\Fin_Peo\БП 2023-2027гг\[Версия 2_БП_ ТГЭС_2023-2027 потери под инд3%.xlsb]11.БДДС (ДПН)'!$R$280/1000</f>
    </nc>
  </rcc>
  <rcc rId="492" sId="1">
    <oc r="J236">
      <f>('\\ITGES\Fin_Peo\БП 2023-2027гг\[Версия 2_БП_ ТГЭС_2023-2027 потери под инд3%.xlsb]11.БДДС (ДПН)'!$R$282+'\\ITGES\Fin_Peo\БП 2023-2027гг\[Версия 2_БП_ ТГЭС_2023-2027 потери под инд3%.xlsb]11.БДДС (ДПН)'!$R$283)/1000</f>
    </oc>
    <nc r="J236">
      <f>('\\ITGES\Fin_Peo\БП 2023-2027гг\[Версия 2_БП_ ТГЭС_2023-2027 потери под инд3%.xlsb]11.БДДС (ДПН)'!$R$282+'\\ITGES\Fin_Peo\БП 2023-2027гг\[Версия 2_БП_ ТГЭС_2023-2027 потери под инд3%.xlsb]11.БДДС (ДПН)'!$R$283)/1000</f>
    </nc>
  </rcc>
  <rcc rId="493" sId="1">
    <oc r="J241">
      <f>'\\ITGES\Fin_Peo\БП 2023-2027гг\[Версия 2_БП_ ТГЭС_2023-2027 потери под инд3%.xlsb]11.БДДС (ДПН)'!$R$293/1000</f>
    </oc>
    <nc r="J241">
      <f>'\\ITGES\Fin_Peo\БП 2023-2027гг\[Версия 2_БП_ ТГЭС_2023-2027 потери под инд3%.xlsb]11.БДДС (ДПН)'!$R$293/1000</f>
    </nc>
  </rcc>
  <rcc rId="494" sId="1">
    <oc r="J199">
      <f>'\\ITGES\Fin_Peo\БП 2023-2027гг\[Версия 2_БП_ ТГЭС_2023-2027 потери под инд3%.xlsb]11.БДДС (ДПН)'!$R$85/1000</f>
    </oc>
    <nc r="J199">
      <f>'\\ITGES\Fin_Peo\БП 2023-2027гг\[Версия 2_БП_ ТГЭС_2023-2027 потери под инд3%.xlsb]11.БДДС (ДПН)'!$R$74/1000</f>
    </nc>
  </rcc>
  <rcc rId="495" sId="1" numFmtId="4">
    <oc r="K185">
      <f>K186+K187+K194+K195+K196+K198+K199+K200+K201+K202</f>
    </oc>
    <nc r="K185">
      <v>154.76770999999999</v>
    </nc>
  </rcc>
  <rcc rId="496" sId="1" numFmtId="4">
    <oc r="K202">
      <v>45.432632999999981</v>
    </oc>
    <nc r="K202">
      <f>K185-K186-K187-K194-K195-K196-K198-K199-K200-K201</f>
    </nc>
  </rcc>
  <rdn rId="0" localSheetId="1" customView="1" name="Z_63197D2B_2B3A_45E2_A818_06B0E92A1443_.wvu.Rows" hidden="1" oldHidden="1">
    <oldFormula>Ф20!$22:$209</oldFormula>
  </rdn>
  <rcv guid="{63197D2B-2B3A-45E2-A818-06B0E92A1443}" action="delete"/>
  <rdn rId="0" localSheetId="1" customView="1" name="Z_63197D2B_2B3A_45E2_A818_06B0E92A1443_.wvu.PrintArea" hidden="1" oldHidden="1">
    <formula>Ф20!$A$1:$N$458</formula>
    <oldFormula>Ф20!$A$1:$N$458</oldFormula>
  </rdn>
  <rcv guid="{63197D2B-2B3A-45E2-A818-06B0E92A144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 numFmtId="4">
    <oc r="M75">
      <f>L75/J75*100</f>
    </oc>
    <nc r="M75">
      <v>0</v>
    </nc>
  </rcc>
  <rcc rId="500" sId="1">
    <nc r="J116" t="inlineStr">
      <is>
        <t>-</t>
      </is>
    </nc>
  </rcc>
  <rcc rId="501" sId="1">
    <nc r="J114" t="inlineStr">
      <is>
        <t>-</t>
      </is>
    </nc>
  </rcc>
  <rcc rId="502" sId="1" odxf="1" dxf="1">
    <nc r="L168" t="inlineStr">
      <is>
        <t xml:space="preserve"> -</t>
      </is>
    </nc>
    <odxf>
      <border outline="0">
        <top/>
      </border>
    </odxf>
    <ndxf>
      <border outline="0">
        <top style="thin">
          <color indexed="64"/>
        </top>
      </border>
    </ndxf>
  </rcc>
  <rcc rId="503" sId="1" odxf="1" dxf="1">
    <nc r="M168" t="inlineStr">
      <is>
        <t xml:space="preserve"> -</t>
      </is>
    </nc>
    <odxf>
      <border outline="0">
        <top/>
      </border>
    </odxf>
    <ndxf>
      <border outline="0">
        <top style="thin">
          <color indexed="64"/>
        </top>
      </border>
    </ndxf>
  </rcc>
  <rcc rId="504" sId="1">
    <nc r="L169" t="inlineStr">
      <is>
        <t xml:space="preserve"> -</t>
      </is>
    </nc>
  </rcc>
  <rcc rId="505" sId="1">
    <nc r="M169" t="inlineStr">
      <is>
        <t xml:space="preserve"> -</t>
      </is>
    </nc>
  </rcc>
  <rcc rId="506" sId="1">
    <nc r="L170" t="inlineStr">
      <is>
        <t xml:space="preserve"> -</t>
      </is>
    </nc>
  </rcc>
  <rcc rId="507" sId="1">
    <nc r="M170" t="inlineStr">
      <is>
        <t xml:space="preserve"> -</t>
      </is>
    </nc>
  </rcc>
  <rcc rId="508" sId="1">
    <nc r="L171" t="inlineStr">
      <is>
        <t xml:space="preserve"> -</t>
      </is>
    </nc>
  </rcc>
  <rcc rId="509" sId="1">
    <nc r="M171" t="inlineStr">
      <is>
        <t xml:space="preserve"> -</t>
      </is>
    </nc>
  </rcc>
  <rcc rId="510" sId="1">
    <nc r="L172" t="inlineStr">
      <is>
        <t xml:space="preserve"> -</t>
      </is>
    </nc>
  </rcc>
  <rcc rId="511" sId="1" odxf="1" dxf="1">
    <nc r="M172" t="inlineStr">
      <is>
        <t xml:space="preserve"> -</t>
      </is>
    </nc>
    <odxf>
      <border outline="0">
        <bottom/>
      </border>
    </odxf>
    <ndxf>
      <border outline="0">
        <bottom style="thin">
          <color indexed="64"/>
        </bottom>
      </border>
    </ndxf>
  </rcc>
  <rcc rId="512" sId="1">
    <nc r="L174" t="inlineStr">
      <is>
        <t xml:space="preserve"> -</t>
      </is>
    </nc>
  </rcc>
  <rcc rId="513" sId="1">
    <nc r="M174" t="inlineStr">
      <is>
        <t xml:space="preserve"> -</t>
      </is>
    </nc>
  </rcc>
  <rcc rId="514" sId="1">
    <nc r="L176" t="inlineStr">
      <is>
        <t xml:space="preserve"> -</t>
      </is>
    </nc>
  </rcc>
  <rcc rId="515" sId="1">
    <nc r="M176" t="inlineStr">
      <is>
        <t xml:space="preserve"> -</t>
      </is>
    </nc>
  </rcc>
  <rcc rId="516" sId="1">
    <nc r="L177" t="inlineStr">
      <is>
        <t xml:space="preserve"> -</t>
      </is>
    </nc>
  </rcc>
  <rcc rId="517" sId="1">
    <nc r="M177" t="inlineStr">
      <is>
        <t xml:space="preserve"> -</t>
      </is>
    </nc>
  </rcc>
  <rcc rId="518" sId="1">
    <nc r="L178" t="inlineStr">
      <is>
        <t xml:space="preserve"> -</t>
      </is>
    </nc>
  </rcc>
  <rcc rId="519" sId="1">
    <nc r="M178" t="inlineStr">
      <is>
        <t xml:space="preserve"> -</t>
      </is>
    </nc>
  </rcc>
  <rcc rId="520" sId="1">
    <nc r="L179" t="inlineStr">
      <is>
        <t xml:space="preserve"> -</t>
      </is>
    </nc>
  </rcc>
  <rcc rId="521" sId="1">
    <nc r="M179" t="inlineStr">
      <is>
        <t xml:space="preserve"> -</t>
      </is>
    </nc>
  </rcc>
  <rcc rId="522" sId="1">
    <nc r="L180" t="inlineStr">
      <is>
        <t xml:space="preserve"> -</t>
      </is>
    </nc>
  </rcc>
  <rcc rId="523" sId="1">
    <nc r="M180" t="inlineStr">
      <is>
        <t xml:space="preserve"> -</t>
      </is>
    </nc>
  </rcc>
  <rcc rId="524" sId="1">
    <nc r="L181" t="inlineStr">
      <is>
        <t xml:space="preserve"> -</t>
      </is>
    </nc>
  </rcc>
  <rcc rId="525" sId="1">
    <nc r="M181" t="inlineStr">
      <is>
        <t xml:space="preserve"> -</t>
      </is>
    </nc>
  </rcc>
  <rcc rId="526" sId="1">
    <nc r="L182" t="inlineStr">
      <is>
        <t xml:space="preserve"> -</t>
      </is>
    </nc>
  </rcc>
  <rcc rId="527" sId="1">
    <nc r="M182" t="inlineStr">
      <is>
        <t xml:space="preserve"> -</t>
      </is>
    </nc>
  </rcc>
  <rcc rId="528" sId="1">
    <nc r="L183" t="inlineStr">
      <is>
        <t xml:space="preserve"> -</t>
      </is>
    </nc>
  </rcc>
  <rcc rId="529" sId="1">
    <nc r="M183" t="inlineStr">
      <is>
        <t xml:space="preserve"> -</t>
      </is>
    </nc>
  </rcc>
  <rcc rId="530" sId="1">
    <oc r="L190">
      <f>K190-J190</f>
    </oc>
    <nc r="L190" t="inlineStr">
      <is>
        <t>-</t>
      </is>
    </nc>
  </rcc>
  <rcc rId="531" sId="1">
    <oc r="M190">
      <f>L190/J190*100</f>
    </oc>
    <nc r="M190" t="inlineStr">
      <is>
        <t>-</t>
      </is>
    </nc>
  </rcc>
  <rcc rId="532" sId="1">
    <nc r="L204" t="inlineStr">
      <is>
        <t xml:space="preserve"> -</t>
      </is>
    </nc>
  </rcc>
  <rcc rId="533" sId="1">
    <nc r="M204" t="inlineStr">
      <is>
        <t xml:space="preserve"> -</t>
      </is>
    </nc>
  </rcc>
  <rcc rId="534" sId="1">
    <nc r="L205" t="inlineStr">
      <is>
        <t xml:space="preserve"> -</t>
      </is>
    </nc>
  </rcc>
  <rcc rId="535" sId="1">
    <nc r="M205" t="inlineStr">
      <is>
        <t xml:space="preserve"> -</t>
      </is>
    </nc>
  </rcc>
  <rcc rId="536" sId="1">
    <nc r="L206" t="inlineStr">
      <is>
        <t xml:space="preserve"> -</t>
      </is>
    </nc>
  </rcc>
  <rcc rId="537" sId="1">
    <nc r="M206" t="inlineStr">
      <is>
        <t xml:space="preserve"> -</t>
      </is>
    </nc>
  </rcc>
  <rcc rId="538" sId="1">
    <nc r="L207" t="inlineStr">
      <is>
        <t xml:space="preserve"> -</t>
      </is>
    </nc>
  </rcc>
  <rcc rId="539" sId="1">
    <nc r="M207" t="inlineStr">
      <is>
        <t xml:space="preserve"> -</t>
      </is>
    </nc>
  </rcc>
  <rcc rId="540" sId="1">
    <nc r="L208" t="inlineStr">
      <is>
        <t xml:space="preserve"> -</t>
      </is>
    </nc>
  </rcc>
  <rcc rId="541" sId="1">
    <nc r="M208" t="inlineStr">
      <is>
        <t xml:space="preserve"> -</t>
      </is>
    </nc>
  </rcc>
  <rcc rId="542" sId="1" numFmtId="4">
    <oc r="M223">
      <f>L223/J223*100</f>
    </oc>
    <nc r="M223">
      <v>0</v>
    </nc>
  </rcc>
  <rcc rId="543" sId="1" numFmtId="4">
    <oc r="M234">
      <f>L234/J234*100</f>
    </oc>
    <nc r="M234">
      <v>0</v>
    </nc>
  </rcc>
  <rcc rId="544" sId="1">
    <nc r="K237" t="inlineStr">
      <is>
        <t xml:space="preserve"> -</t>
      </is>
    </nc>
  </rcc>
  <rcc rId="545" sId="1">
    <nc r="L237" t="inlineStr">
      <is>
        <t xml:space="preserve"> -</t>
      </is>
    </nc>
  </rcc>
  <rcc rId="546" sId="1">
    <nc r="M237" t="inlineStr">
      <is>
        <t xml:space="preserve"> -</t>
      </is>
    </nc>
  </rcc>
  <rcc rId="547" sId="1" numFmtId="4">
    <oc r="M238">
      <f>L238/J238*100</f>
    </oc>
    <nc r="M238">
      <v>0</v>
    </nc>
  </rcc>
  <rcc rId="548" sId="1">
    <nc r="L239" t="inlineStr">
      <is>
        <t xml:space="preserve"> -</t>
      </is>
    </nc>
  </rcc>
  <rcc rId="549" sId="1">
    <nc r="M239" t="inlineStr">
      <is>
        <t xml:space="preserve"> -</t>
      </is>
    </nc>
  </rcc>
  <rcc rId="550" sId="1">
    <nc r="L240" t="inlineStr">
      <is>
        <t xml:space="preserve"> -</t>
      </is>
    </nc>
  </rcc>
  <rcc rId="551" sId="1">
    <nc r="M240" t="inlineStr">
      <is>
        <t>-</t>
      </is>
    </nc>
  </rcc>
  <rcc rId="552" sId="1">
    <nc r="L244" t="inlineStr">
      <is>
        <t>-</t>
      </is>
    </nc>
  </rcc>
  <rcc rId="553" sId="1">
    <nc r="M244" t="inlineStr">
      <is>
        <t>-</t>
      </is>
    </nc>
  </rcc>
  <rcc rId="554" sId="1">
    <nc r="L245" t="inlineStr">
      <is>
        <t>-</t>
      </is>
    </nc>
  </rcc>
  <rcc rId="555" sId="1">
    <nc r="M245" t="inlineStr">
      <is>
        <t>-</t>
      </is>
    </nc>
  </rcc>
  <rcc rId="556" sId="1">
    <nc r="L247" t="inlineStr">
      <is>
        <t>-</t>
      </is>
    </nc>
  </rcc>
  <rcc rId="557" sId="1">
    <nc r="M247" t="inlineStr">
      <is>
        <t>-</t>
      </is>
    </nc>
  </rcc>
  <rcc rId="558" sId="1">
    <nc r="L248" t="inlineStr">
      <is>
        <t>-</t>
      </is>
    </nc>
  </rcc>
  <rcc rId="559" sId="1">
    <nc r="M248" t="inlineStr">
      <is>
        <t>-</t>
      </is>
    </nc>
  </rcc>
  <rcc rId="560" sId="1">
    <nc r="L249" t="inlineStr">
      <is>
        <t>-</t>
      </is>
    </nc>
  </rcc>
  <rcc rId="561" sId="1">
    <nc r="M249" t="inlineStr">
      <is>
        <t>-</t>
      </is>
    </nc>
  </rcc>
  <rcv guid="{63197D2B-2B3A-45E2-A818-06B0E92A1443}" action="delete"/>
  <rdn rId="0" localSheetId="1" customView="1" name="Z_63197D2B_2B3A_45E2_A818_06B0E92A1443_.wvu.PrintArea" hidden="1" oldHidden="1">
    <formula>Ф20!$A$1:$N$458</formula>
    <oldFormula>Ф20!$A$1:$N$458</oldFormula>
  </rdn>
  <rcv guid="{63197D2B-2B3A-45E2-A818-06B0E92A144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" sId="1">
    <oc r="J29">
      <f>'\\ITGES\Fin_Peo\ОБП 2023 год\[ОБП_ ТГЭС_1 кв 2023_.xlsb]8.ОФР'!$I$14/1000</f>
    </oc>
    <nc r="J29">
      <f>'\\ITGES\Fin_Peo\ОБП 2023 год\[ОБП_ ТГЭС_1 кв 2023_.xlsb]8.ОФР'!$I$14/1000</f>
    </nc>
  </rcc>
  <rcc rId="564" sId="1">
    <oc r="K29">
      <f>'\\ITGES\Fin_Peo\ОБП 2023 год\[ОБП_ ТГЭС_1 кв 2023_.xlsb]8.ОФР'!$U$14/1000</f>
    </oc>
    <nc r="K29">
      <f>'\\ITGES\Fin_Peo\ОБП 2023 год\[ОБП_ ТГЭС_1 кв 2023_.xlsb]8.ОФР'!$U$14/1000</f>
    </nc>
  </rcc>
  <rcc rId="565" sId="1">
    <oc r="J31">
      <f>'\\ITGES\Fin_Peo\ОБП 2023 год\[ОБП_ ТГЭС_1 кв 2023_.xlsb]8.ОФР'!$I$15/1000</f>
    </oc>
    <nc r="J31">
      <f>'\\ITGES\Fin_Peo\ОБП 2023 год\[ОБП_ ТГЭС_1 кв 2023_.xlsb]8.ОФР'!$I$15/1000</f>
    </nc>
  </rcc>
  <rcc rId="566" sId="1">
    <oc r="J37">
      <f>'\\ITGES\Fin_Peo\ОБП 2023 год\[ОБП_ ТГЭС_1 кв 2023_.xlsb]8.ОФР'!$I$17/1000</f>
    </oc>
    <nc r="J37">
      <f>'\\ITGES\Fin_Peo\ОБП 2023 год\[ОБП_ ТГЭС_1 кв 2023_.xlsb]8.ОФР'!$I$17/1000</f>
    </nc>
  </rcc>
  <rcc rId="567" sId="1">
    <oc r="J44">
      <f>-'\\ITGES\Fin_Peo\ОБП 2023 год\[ОБП_ ТГЭС_1 кв 2023_.xlsb]8.ОФР'!$I$20/1000</f>
    </oc>
    <nc r="J44">
      <f>-'\\ITGES\Fin_Peo\ОБП 2023 год\[ОБП_ ТГЭС_1 кв 2023_.xlsb]8.ОФР'!$I$20/1000</f>
    </nc>
  </rcc>
  <rcc rId="568" sId="1">
    <oc r="K44">
      <f>-'\\ITGES\Fin_Peo\ОБП 2023 год\[ОБП_ ТГЭС_1 кв 2023_.xlsb]8.ОФР'!$V$20/1000</f>
    </oc>
    <nc r="K44">
      <f>-'\\ITGES\Fin_Peo\ОБП 2023 год\[ОБП_ ТГЭС_1 кв 2023_.xlsb]8.ОФР'!$V$20/1000</f>
    </nc>
  </rcc>
  <rcc rId="569" sId="1">
    <oc r="J46">
      <f>-'\\ITGES\Fin_Peo\ОБП 2023 год\[ОБП_ ТГЭС_1 кв 2023_.xlsb]8.ОФР'!$I$21/1000</f>
    </oc>
    <nc r="J46">
      <f>-'\\ITGES\Fin_Peo\ОБП 2023 год\[ОБП_ ТГЭС_1 кв 2023_.xlsb]8.ОФР'!$I$21/1000</f>
    </nc>
  </rcc>
  <rcc rId="570" sId="1">
    <oc r="K46">
      <f>-'\\ITGES\Fin_Peo\ОБП 2023 год\[ОБП_ ТГЭС_1 кв 2023_.xlsb]8.ОФР'!$V$21/1000</f>
    </oc>
    <nc r="K46">
      <f>-'\\ITGES\Fin_Peo\ОБП 2023 год\[ОБП_ ТГЭС_1 кв 2023_.xlsb]8.ОФР'!$V$21/1000</f>
    </nc>
  </rcc>
  <rcc rId="571" sId="1">
    <oc r="J52">
      <f>-'\\ITGES\Fin_Peo\ОБП 2023 год\[ОБП_ ТГЭС_1 кв 2023_.xlsb]8.ОФР'!$I$23/1000</f>
    </oc>
    <nc r="J52">
      <f>-'\\ITGES\Fin_Peo\ОБП 2023 год\[ОБП_ ТГЭС_1 кв 2023_.xlsb]8.ОФР'!$I$23/1000</f>
    </nc>
  </rcc>
  <rcc rId="572" sId="1">
    <oc r="K52">
      <f>-'\\ITGES\Fin_Peo\ОБП 2023 год\[ОБП_ ТГЭС_1 кв 2023_.xlsb]8.ОФР'!$V$23/1000</f>
    </oc>
    <nc r="K52">
      <f>-'\\ITGES\Fin_Peo\ОБП 2023 год\[ОБП_ ТГЭС_1 кв 2023_.xlsb]8.ОФР'!$V$23/1000</f>
    </nc>
  </rcc>
  <rcc rId="573" sId="1">
    <oc r="J99">
      <f>'\\ITGES\Fin_Peo\ОБП 2023 год\[ОБП_ ТГЭС_1 кв 2023_.xlsb]8.ОФР'!$I$34/1000</f>
    </oc>
    <nc r="J99">
      <f>'\\ITGES\Fin_Peo\ОБП 2023 год\[ОБП_ ТГЭС_1 кв 2023_.xlsb]8.ОФР'!$I$34/1000</f>
    </nc>
  </rcc>
  <rcc rId="574" sId="1">
    <oc r="J102">
      <f>'\\ITGES\Fin_Peo\ОБП 2023 год\[ОБП_ ТГЭС_1 кв 2023_.xlsb]8.ОФР'!$I$37/1000</f>
    </oc>
    <nc r="J102">
      <f>'\\ITGES\Fin_Peo\ОБП 2023 год\[ОБП_ ТГЭС_1 кв 2023_.xlsb]8.ОФР'!$I$37/1000</f>
    </nc>
  </rcc>
  <rcc rId="575" sId="1">
    <oc r="J103">
      <f>J104+J105+J108</f>
    </oc>
    <nc r="J103">
      <f>J104+J105+J108</f>
    </nc>
  </rcc>
  <rcc rId="576" sId="1">
    <oc r="J105">
      <f>-'\\ITGES\Fin_Peo\ОБП 2023 год\[ОБП_ ТГЭС_1 кв 2023_.xlsb]8.ОФР'!$I$35/1000</f>
    </oc>
    <nc r="J105">
      <f>-'\\ITGES\Fin_Peo\ОБП 2023 год\[ОБП_ ТГЭС_1 кв 2023_.xlsb]8.ОФР'!$I$35/1000</f>
    </nc>
  </rcc>
  <rcc rId="577" sId="1">
    <oc r="J108">
      <f>-'\\ITGES\Fin_Peo\ОБП 2023 год\[ОБП_ ТГЭС_1 кв 2023_.xlsb]8.ОФР'!$I$39/1000-J104</f>
    </oc>
    <nc r="J108">
      <f>-'\\ITGES\Fin_Peo\ОБП 2023 год\[ОБП_ ТГЭС_1 кв 2023_.xlsb]8.ОФР'!$I$39/1000-J104</f>
    </nc>
  </rcc>
  <rcc rId="578" sId="1">
    <oc r="J115">
      <f>'\\ITGES\Fin_Peo\ОБП 2023 год\[ОБП_ ТГЭС_1 кв 2023_.xlsb]8.ОФР'!$I$42/1000</f>
    </oc>
    <nc r="J115">
      <f>'\\ITGES\Fin_Peo\ОБП 2023 год\[ОБП_ ТГЭС_1 кв 2023_.xlsb]8.ОФР'!$I$42/1000</f>
    </nc>
  </rcc>
  <rcc rId="579" sId="1">
    <oc r="J117">
      <f>'\\ITGES\Fin_Peo\ОБП 2023 год\[ОБП_ ТГЭС_1 кв 2023_.xlsb]8.ОФР'!$I$43/1000</f>
    </oc>
    <nc r="J117">
      <f>'\\ITGES\Fin_Peo\ОБП 2023 год\[ОБП_ ТГЭС_1 кв 2023_.xlsb]8.ОФР'!$I$43/1000</f>
    </nc>
  </rcc>
  <rcc rId="580" sId="1">
    <oc r="J123">
      <f>'\\ITGES\Fin_Peo\ОБП 2023 год\[ОБП_ ТГЭС_1 кв 2023_.xlsb]8.ОФР'!$I$45/1000</f>
    </oc>
    <nc r="J123">
      <f>'\\ITGES\Fin_Peo\ОБП 2023 год\[ОБП_ ТГЭС_1 кв 2023_.xlsb]8.ОФР'!$I$45/1000</f>
    </nc>
  </rcc>
  <rcc rId="581" sId="1">
    <oc r="J130">
      <f>-'\\ITGES\Fin_Peo\ОБП 2023 год\[ОБП_ ТГЭС_1 кв 2023_.xlsb]8.ОФР'!$I$58/1000</f>
    </oc>
    <nc r="J130">
      <f>-'\\ITGES\Fin_Peo\ОБП 2023 год\[ОБП_ ТГЭС_1 кв 2023_.xlsb]8.ОФР'!$I$58/1000</f>
    </nc>
  </rcc>
  <rcc rId="582" sId="1">
    <oc r="J132">
      <f>-'\\ITGES\Fin_Peo\ОБП 2023 год\[ОБП_ ТГЭС_1 кв 2023_.xlsb]8.ОФР'!$I$59/1000</f>
    </oc>
    <nc r="J132">
      <f>-'\\ITGES\Fin_Peo\ОБП 2023 год\[ОБП_ ТГЭС_1 кв 2023_.xlsb]8.ОФР'!$I$59/1000</f>
    </nc>
  </rcc>
  <rcc rId="583" sId="1">
    <oc r="J138">
      <f>-'\\ITGES\Fin_Peo\ОБП 2023 год\[ОБП_ ТГЭС_1 кв 2023_.xlsb]8.ОФР'!$I$61/1000</f>
    </oc>
    <nc r="J138">
      <f>-'\\ITGES\Fin_Peo\ОБП 2023 год\[ОБП_ ТГЭС_1 кв 2023_.xlsb]8.ОФР'!$I$61/1000</f>
    </nc>
  </rcc>
  <rcc rId="584" sId="1">
    <oc r="J155">
      <f>'\\ITGES\Fin_Peo\ОБП 2023 год\[ОБП_ ТГЭС_1 кв 2023_.xlsb]8.ОФР'!$I$80/1000</f>
    </oc>
    <nc r="J155">
      <f>'\\ITGES\Fin_Peo\ОБП 2023 год\[ОБП_ ТГЭС_1 кв 2023_.xlsb]8.ОФР'!$I$80/1000</f>
    </nc>
  </rcc>
  <rcc rId="585" sId="1">
    <oc r="J157">
      <f>'\\ITGES\Fin_Peo\ОБП 2023 год\[ОБП_ ТГЭС_1 кв 2023_.xlsb]8.ОФР'!$I$77/1000</f>
    </oc>
    <nc r="J157">
      <f>'\\ITGES\Fin_Peo\ОБП 2023 год\[ОБП_ ТГЭС_1 кв 2023_.xlsb]8.ОФР'!$I$77/1000</f>
    </nc>
  </rcc>
  <rcc rId="586" sId="1">
    <oc r="J53">
      <f>'\\ITGES\Fin_Peo\ОБП 2023 год\[ОБП_ ТГЭС_1 кв 2023_.xlsb]10. БДР'!$I$89/1000</f>
    </oc>
    <nc r="J53">
      <f>'\\ITGES\Fin_Peo\ОБП 2023 год\[ОБП_ ТГЭС_1 кв 2023_.xlsb]10. БДР'!$I$89/1000</f>
    </nc>
  </rcc>
  <rcc rId="587" sId="1">
    <oc r="K53">
      <f>'\\ITGES\Fin_Peo\ОБП 2023 год\[ОБП_ ТГЭС_1 кв 2023_.xlsb]10. БДР'!$V$89/1000</f>
    </oc>
    <nc r="K53">
      <f>'\\ITGES\Fin_Peo\ОБП 2023 год\[ОБП_ ТГЭС_1 кв 2023_.xlsb]10. БДР'!$V$89/1000</f>
    </nc>
  </rcc>
  <rcc rId="588" sId="1">
    <oc r="J57">
      <f>'\\ITGES\Fin_Peo\ОБП 2023 год\[ОБП_ ТГЭС_1 кв 2023_.xlsb]10. БДР'!$I$93/1000</f>
    </oc>
    <nc r="J57">
      <f>'\\ITGES\Fin_Peo\ОБП 2023 год\[ОБП_ ТГЭС_1 кв 2023_.xlsb]10. БДР'!$I$93/1000</f>
    </nc>
  </rcc>
  <rcc rId="589" sId="1">
    <oc r="K57">
      <f>'\\ITGES\Fin_Peo\ОБП 2023 год\[ОБП_ ТГЭС_1 кв 2023_.xlsb]10. БДР'!$V$93/1000</f>
    </oc>
    <nc r="K57">
      <f>'\\ITGES\Fin_Peo\ОБП 2023 год\[ОБП_ ТГЭС_1 кв 2023_.xlsb]10. БДР'!$V$93/1000</f>
    </nc>
  </rcc>
  <rcc rId="590" sId="1">
    <oc r="J62">
      <f>'\\ITGES\Fin_Peo\ОБП 2023 год\[ОБП_ ТГЭС_1 кв 2023_.xlsb]10. БДР'!$I$109/1000</f>
    </oc>
    <nc r="J62">
      <f>'\\ITGES\Fin_Peo\ОБП 2023 год\[ОБП_ ТГЭС_1 кв 2023_.xlsb]10. БДР'!$I$109/1000</f>
    </nc>
  </rcc>
  <rcc rId="591" sId="1">
    <oc r="K62">
      <f>'\\ITGES\Fin_Peo\ОБП 2023 год\[ОБП_ ТГЭС_1 кв 2023_.xlsb]10. БДР'!$V$109/1000</f>
    </oc>
    <nc r="K62">
      <f>'\\ITGES\Fin_Peo\ОБП 2023 год\[ОБП_ ТГЭС_1 кв 2023_.xlsb]10. БДР'!$V$109/1000</f>
    </nc>
  </rcc>
  <rcc rId="592" sId="1">
    <oc r="J68">
      <f>'\\ITGES\Fin_Peo\ОБП 2023 год\[ОБП_ ТГЭС_1 кв 2023_.xlsb]10. БДР'!$I$127/1000</f>
    </oc>
    <nc r="J68">
      <f>'\\ITGES\Fin_Peo\ОБП 2023 год\[ОБП_ ТГЭС_1 кв 2023_.xlsb]10. БДР'!$I$127/1000</f>
    </nc>
  </rcc>
  <rcc rId="593" sId="1">
    <oc r="K68">
      <f>'\\ITGES\Fin_Peo\ОБП 2023 год\[ОБП_ ТГЭС_1 кв 2023_.xlsb]10. БДР'!$V$127/1000</f>
    </oc>
    <nc r="K68">
      <f>'\\ITGES\Fin_Peo\ОБП 2023 год\[ОБП_ ТГЭС_1 кв 2023_.xlsb]10. БДР'!$V$127/1000</f>
    </nc>
  </rcc>
  <rcc rId="594" sId="1">
    <oc r="J69">
      <f>'\\ITGES\Fin_Peo\ОБП 2023 год\[ОБП_ ТГЭС_1 кв 2023_.xlsb]10. БДР'!$I$121/1000</f>
    </oc>
    <nc r="J69">
      <f>'\\ITGES\Fin_Peo\ОБП 2023 год\[ОБП_ ТГЭС_1 кв 2023_.xlsb]10. БДР'!$I$121/1000</f>
    </nc>
  </rcc>
  <rcc rId="595" sId="1">
    <oc r="K69">
      <f>'\\ITGES\Fin_Peo\ОБП 2023 год\[ОБП_ ТГЭС_1 кв 2023_.xlsb]10. БДР'!$V$121/1000</f>
    </oc>
    <nc r="K69">
      <f>'\\ITGES\Fin_Peo\ОБП 2023 год\[ОБП_ ТГЭС_1 кв 2023_.xlsb]10. БДР'!$V$121/1000</f>
    </nc>
  </rcc>
  <rcc rId="596" sId="1">
    <oc r="J70">
      <f>'\\ITGES\Fin_Peo\ОБП 2023 год\[ОБП_ ТГЭС_1 кв 2023_.xlsb]10. БДР'!$I$151/1000</f>
    </oc>
    <nc r="J70">
      <f>'\\ITGES\Fin_Peo\ОБП 2023 год\[ОБП_ ТГЭС_1 кв 2023_.xlsb]10. БДР'!$I$151/1000</f>
    </nc>
  </rcc>
  <rcc rId="597" sId="1">
    <oc r="K70">
      <f>'\\ITGES\Fin_Peo\ОБП 2023 год\[ОБП_ ТГЭС_1 кв 2023_.xlsb]10. БДР'!$V$151/1000</f>
    </oc>
    <nc r="K70">
      <f>'\\ITGES\Fin_Peo\ОБП 2023 год\[ОБП_ ТГЭС_1 кв 2023_.xlsb]10. БДР'!$V$151/1000</f>
    </nc>
  </rcc>
  <rcc rId="598" sId="1">
    <oc r="J71">
      <f>'\\ITGES\Fin_Peo\ОБП 2023 год\[ОБП_ ТГЭС_1 кв 2023_.xlsb]10. БДР'!$I$155/1000</f>
    </oc>
    <nc r="J71">
      <f>'\\ITGES\Fin_Peo\ОБП 2023 год\[ОБП_ ТГЭС_1 кв 2023_.xlsb]10. БДР'!$I$155/1000</f>
    </nc>
  </rcc>
  <rcc rId="599" sId="1">
    <oc r="K71">
      <f>'\\ITGES\Fin_Peo\ОБП 2023 год\[ОБП_ ТГЭС_1 кв 2023_.xlsb]10. БДР'!$V$155/1000</f>
    </oc>
    <nc r="K71">
      <f>'\\ITGES\Fin_Peo\ОБП 2023 год\[ОБП_ ТГЭС_1 кв 2023_.xlsb]10. БДР'!$V$155/1000</f>
    </nc>
  </rcc>
  <rcc rId="600" sId="1">
    <oc r="J72">
      <f>('\\ITGES\Fin_Peo\ОБП 2023 год\[ОБП_ ТГЭС_1 кв 2023_.xlsb]10. БДР'!$G$153+'\\ITGES\Fin_Peo\ОБП 2023 год\[ОБП_ ТГЭС_1 кв 2023_.xlsb]10. БДР'!$G$154)/1000</f>
    </oc>
    <nc r="J72">
      <f>('\\ITGES\Fin_Peo\ОБП 2023 год\[ОБП_ ТГЭС_1 кв 2023_.xlsb]10. БДР'!$G$153+'\\ITGES\Fin_Peo\ОБП 2023 год\[ОБП_ ТГЭС_1 кв 2023_.xlsb]10. БДР'!$G$154)/1000</f>
    </nc>
  </rcc>
  <rcc rId="601" sId="1">
    <oc r="K72">
      <f>'\\ITGES\Fin_Peo\ОБП 2023 год\[ОБП_ ТГЭС_1 кв 2023_.xlsb]10. БДР'!$V$153/1000+'\\ITGES\Fin_Peo\ОБП 2023 год\[ОБП_ ТГЭС_1 кв 2023_.xlsb]10. БДР'!$V$154/1000</f>
    </oc>
    <nc r="K72">
      <f>'\\ITGES\Fin_Peo\ОБП 2023 год\[ОБП_ ТГЭС_1 кв 2023_.xlsb]10. БДР'!$V$153/1000+'\\ITGES\Fin_Peo\ОБП 2023 год\[ОБП_ ТГЭС_1 кв 2023_.xlsb]10. БДР'!$V$154/1000</f>
    </nc>
  </rcc>
  <rcc rId="602" sId="1">
    <oc r="J78">
      <f>'\\ITGES\Fin_Peo\ОБП 2023 год\[ОБП_ ТГЭС_1 кв 2023_.xlsb]5.ТОиР'!$I$11/1000</f>
    </oc>
    <nc r="J78">
      <f>'\\ITGES\Fin_Peo\ОБП 2023 год\[ОБП_ ТГЭС_1 кв 2023_.xlsb]5.ТОиР'!$I$11/1000</f>
    </nc>
  </rcc>
  <rcc rId="603" sId="1">
    <oc r="K78">
      <f>'\\ITGES\Fin_Peo\ОБП 2023 год\[ОБП_ ТГЭС_1 кв 2023_.xlsb]5.ТОиР'!$V$11/1000</f>
    </oc>
    <nc r="K78">
      <f>'\\ITGES\Fin_Peo\ОБП 2023 год\[ОБП_ ТГЭС_1 кв 2023_.xlsb]5.ТОиР'!$V$11/1000</f>
    </nc>
  </rcc>
  <rcc rId="604" sId="1">
    <oc r="J104">
      <f>'\\ITGES\Fin_Peo\ОБП 2023 год\[ОБП_ ТГЭС_1 кв 2023_.xlsb]9.2. Прочие ДиР'!$J$178/1000</f>
    </oc>
    <nc r="J104">
      <f>'\\ITGES\Fin_Peo\ОБП 2023 год\[ОБП_ ТГЭС_1 кв 2023_.xlsb]9.2. Прочие ДиР'!$J$178/1000</f>
    </nc>
  </rcc>
  <rcc rId="605" sId="1">
    <oc r="J163">
      <f>'\\ITGES\Fin_Peo\ОБП 2023 год\[ОБП_ ТГЭС_1 кв 2023_.xlsb]12.Прогнозный баланс'!$I$96/1000</f>
    </oc>
    <nc r="J163">
      <f>'\\ITGES\Fin_Peo\ОБП 2023 год\[ОБП_ ТГЭС_1 кв 2023_.xlsb]12.Прогнозный баланс'!$I$96/1000</f>
    </nc>
  </rcc>
  <rcc rId="606" sId="1">
    <oc r="J344">
      <f>'\\ITGES\Fin_Peo\ОБП 2023 год\[ОБП_ ТГЭС_1 кв 2023_.xlsb]4.Баланс ээ'!$I$42</f>
    </oc>
    <nc r="J344">
      <f>'\\ITGES\Fin_Peo\ОБП 2023 год\[ОБП_ ТГЭС_1 кв 2023_.xlsb]4.Баланс ээ'!$I$42</f>
    </nc>
  </rcc>
  <rcc rId="607" sId="1">
    <oc r="K344">
      <f>'\\ITGES\Fin_Peo\ОБП 2023 год\[ОБП_ ТГЭС_1 кв 2023_.xlsb]4.Баланс ээ'!$U$42</f>
    </oc>
    <nc r="K344">
      <f>'\\ITGES\Fin_Peo\ОБП 2023 год\[ОБП_ ТГЭС_1 кв 2023_.xlsb]4.Баланс ээ'!$U$42</f>
    </nc>
  </rcc>
  <rcc rId="608" sId="1">
    <oc r="J345">
      <f>'\\ITGES\Fin_Peo\ОБП 2023 год\[ОБП_ ТГЭС_1 кв 2023_.xlsb]3.Программа реализации'!$I$278</f>
    </oc>
    <nc r="J345">
      <f>'\\ITGES\Fin_Peo\ОБП 2023 год\[ОБП_ ТГЭС_1 кв 2023_.xlsb]3.Программа реализации'!$I$278</f>
    </nc>
  </rcc>
  <rcc rId="609" sId="1">
    <oc r="K345">
      <f>'\\ITGES\Fin_Peo\ОБП 2023 год\[ОБП_ ТГЭС_1 кв 2023_.xlsb]3.Программа реализации'!$V$278</f>
    </oc>
    <nc r="K345">
      <f>'\\ITGES\Fin_Peo\ОБП 2023 год\[ОБП_ ТГЭС_1 кв 2023_.xlsb]3.Программа реализации'!$V$278</f>
    </nc>
  </rcc>
  <rcc rId="610" sId="1">
    <oc r="J349">
      <f>'\\ITGES\Fin_Peo\ОБП 2023 год\[ОБП_ ТГЭС_1 кв 2023_.xlsb]2.Оценочные показатели'!$I$53</f>
    </oc>
    <nc r="J349">
      <f>'\\ITGES\Fin_Peo\ОБП 2023 год\[ОБП_ ТГЭС_1 кв 2023_.xlsb]2.Оценочные показатели'!$I$53</f>
    </nc>
  </rcc>
  <rcc rId="611" sId="1">
    <oc r="K349">
      <f>'\\ITGES\Fin_Peo\ОБП 2023 год\[ОБП_ ТГЭС_1 кв 2023_.xlsb]2.Оценочные показатели'!$V$53</f>
    </oc>
    <nc r="K349">
      <f>'\\ITGES\Fin_Peo\ОБП 2023 год\[ОБП_ ТГЭС_1 кв 2023_.xlsb]2.Оценочные показатели'!$V$53</f>
    </nc>
  </rcc>
  <rcc rId="612" sId="1">
    <oc r="J367">
      <f>'\\ITGES\Fin_Peo\ОБП 2023 год\[ОБП_ ТГЭС_1 кв 2023_.xlsb]7.Затраты на персонал'!$J$17</f>
    </oc>
    <nc r="J367">
      <f>'\\ITGES\Fin_Peo\ОБП 2023 год\[ОБП_ ТГЭС_1 кв 2023_.xlsb]7.Затраты на персонал'!$J$17</f>
    </nc>
  </rcc>
  <rcc rId="613" sId="1">
    <oc r="K367">
      <f>'\\ITGES\Fin_Peo\ОБП 2023 год\[ОБП_ ТГЭС_1 кв 2023_.xlsb]7.Затраты на персонал'!$V$17</f>
    </oc>
    <nc r="K367">
      <f>'\\ITGES\Fin_Peo\ОБП 2023 год\[ОБП_ ТГЭС_1 кв 2023_.xlsb]7.Затраты на персонал'!$V$17</f>
    </nc>
  </rcc>
  <rcc rId="614" sId="1">
    <oc r="J373">
      <f>'\\ITGES\Fin_Peo\ОБП 2023 год\[ОБП_ ТГЭС_1 кв 2023_.xlsb]6.ИПР'!$I$39/1000</f>
    </oc>
    <nc r="J373">
      <f>'\\ITGES\Fin_Peo\ОБП 2023 год\[ОБП_ ТГЭС_1 кв 2023_.xlsb]6.ИПР'!$I$39/1000</f>
    </nc>
  </rcc>
  <rcc rId="615" sId="1">
    <oc r="J374">
      <f>'\\ITGES\Fin_Peo\ОБП 2023 год\[ОБП_ ТГЭС_1 кв 2023_.xlsb]6.ИПР'!$I$40/1000</f>
    </oc>
    <nc r="J374">
      <f>'\\ITGES\Fin_Peo\ОБП 2023 год\[ОБП_ ТГЭС_1 кв 2023_.xlsb]6.ИПР'!$I$40/1000</f>
    </nc>
  </rcc>
  <rcc rId="616" sId="1">
    <oc r="J381">
      <f>'\\ITGES\Fin_Peo\ОБП 2023 год\[ОБП_ ТГЭС_1 кв 2023_.xlsb]6.ИПР'!$I$41/1000</f>
    </oc>
    <nc r="J381">
      <f>'\\ITGES\Fin_Peo\ОБП 2023 год\[ОБП_ ТГЭС_1 кв 2023_.xlsb]6.ИПР'!$I$41/1000</f>
    </nc>
  </rcc>
  <rcc rId="617" sId="1">
    <oc r="J386">
      <f>'\\ITGES\Fin_Peo\ОБП 2023 год\[ОБП_ ТГЭС_1 кв 2023_.xlsb]6.ИПР'!$I$42/1000</f>
    </oc>
    <nc r="J386">
      <f>'\\ITGES\Fin_Peo\ОБП 2023 год\[ОБП_ ТГЭС_1 кв 2023_.xlsb]6.ИПР'!$I$42/1000</f>
    </nc>
  </rcc>
  <rcc rId="618" sId="1">
    <oc r="J405">
      <f>'\\ITGES\Fin_Peo\ОБП 2023 год\[ОБП_ ТГЭС_1 кв 2023_.xlsb]6.ИПР'!$I$47/1000</f>
    </oc>
    <nc r="J405">
      <f>'\\ITGES\Fin_Peo\ОБП 2023 год\[ОБП_ ТГЭС_1 кв 2023_.xlsb]6.ИПР'!$I$47/1000</f>
    </nc>
  </rcc>
  <rcc rId="619" sId="1">
    <oc r="J426">
      <f>'\\ITGES\Fin_Peo\ОБП 2023 год\[ОБП_ ТГЭС_1 кв 2023_.xlsb]6.ИПР'!$I$50/1000</f>
    </oc>
    <nc r="J426">
      <f>'\\ITGES\Fin_Peo\ОБП 2023 год\[ОБП_ ТГЭС_1 кв 2023_.xlsb]6.ИПР'!$I$50/1000</f>
    </nc>
  </rcc>
  <rcc rId="620" sId="1" numFmtId="4">
    <oc r="K217">
      <f>56.01327+1.70941</f>
    </oc>
    <nc r="K217">
      <v>0</v>
    </nc>
  </rcc>
  <rcc rId="621" sId="1" numFmtId="4">
    <oc r="K212">
      <f>8.07177</f>
    </oc>
    <nc r="K212">
      <v>13.27750838</v>
    </nc>
  </rcc>
  <rcc rId="622" sId="1">
    <oc r="K213">
      <v>2.5350600000000001</v>
    </oc>
    <nc r="K213">
      <f>53.34259</f>
    </nc>
  </rcc>
  <rcc rId="623" sId="1">
    <oc r="J212">
      <f>'\\ITGES\Fin_Peo\БП 2023-2027гг\[Версия 2_БП_ ТГЭС_2023-2027 потери под инд3%.xlsb]11.БДДС (ДПН)'!$R$236/1000</f>
    </oc>
    <nc r="J212">
      <f>('\\ITGES\Fin_Peo\БП 2023-2027гг\[Версия 2_БП_ ТГЭС_2023-2027 потери под инд3%.xlsb]11.БДДС (ДПН)'!$R$235+'\\ITGES\Fin_Peo\БП 2023-2027гг\[Версия 2_БП_ ТГЭС_2023-2027 потери под инд3%.xlsb]11.БДДС (ДПН)'!$R$236)/1000</f>
    </nc>
  </rcc>
  <rcc rId="624" sId="1">
    <oc r="J217">
      <f>('\\ITGES\Fin_Peo\БП 2023-2027гг\[Версия 2_БП_ ТГЭС_2023-2027 потери под инд3%.xlsb]11.БДДС (ДПН)'!$R$235+'\\ITGES\Fin_Peo\БП 2023-2027гг\[Версия 2_БП_ ТГЭС_2023-2027 потери под инд3%.xlsb]11.БДДС (ДПН)'!$R$240)/1000</f>
    </oc>
    <nc r="J217">
      <f>'\\ITGES\Fin_Peo\БП 2023-2027гг\[Версия 2_БП_ ТГЭС_2023-2027 потери под инд3%.xlsb]11.БДДС (ДПН)'!$R$240/1000</f>
    </nc>
  </rcc>
  <rcc rId="625" sId="1">
    <oc r="K202">
      <f>K185-K186-K187-K194-K195-K196-K198-K199-K200-K201</f>
    </oc>
    <nc r="K202">
      <f>K185-K186-K187-K194-K195-K196-K198-K199-K200-K201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212:K214">
    <dxf>
      <fill>
        <patternFill patternType="solid">
          <bgColor rgb="FFFFFF00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>
    <oc r="J344">
      <f>'\\itges\Fin_Peo\ОБП 2023 год\[ОБП_ ТГЭС_1 кв 2023_.xlsb]4.Баланс ээ'!$I$42</f>
    </oc>
    <nc r="J344">
      <f>'\\itges\Fin_Peo\ОБП 2023 год\[ОБП_ ТГЭС_1 кв 2023_.xlsb]4.Баланс ээ'!$I$42</f>
    </nc>
  </rcc>
  <rcc rId="13" sId="1">
    <oc r="K344">
      <f>'\\itges\Fin_Peo\ОБП 2023 год\[ОБП_ ТГЭС_1 кв 2023_.xlsb]4.Баланс ээ'!$U$42</f>
    </oc>
    <nc r="K344">
      <f>'\\itges\Fin_Peo\ОБП 2023 год\[ОБП_ ТГЭС_1 кв 2023_.xlsb]4.Баланс ээ'!$U$42</f>
    </nc>
  </rcc>
  <rcc rId="14" sId="1">
    <oc r="J345">
      <f>'\\itges\Fin_Peo\ОБП 2023 год\[ОБП_ ТГЭС_1 кв 2023_.xlsb]3.Программа реализации'!$I$278</f>
    </oc>
    <nc r="J345">
      <f>'\\itges\Fin_Peo\ОБП 2023 год\[ОБП_ ТГЭС_1 кв 2023_.xlsb]3.Программа реализации'!$I$278</f>
    </nc>
  </rcc>
  <rcc rId="15" sId="1">
    <oc r="K345">
      <f>'\\itges\Fin_Peo\ОБП 2023 год\[ОБП_ ТГЭС_1 кв 2023_.xlsb]3.Программа реализации'!$V$278</f>
    </oc>
    <nc r="K345">
      <f>'\\itges\Fin_Peo\ОБП 2023 год\[ОБП_ ТГЭС_1 кв 2023_.xlsb]3.Программа реализации'!$V$278</f>
    </nc>
  </rcc>
  <rcc rId="16" sId="1">
    <oc r="J349">
      <f>'\\itges\Fin_Peo\ОБП 2023 год\[ОБП_ ТГЭС_1 кв 2023_.xlsb]2.Оценочные показатели'!$I$53</f>
    </oc>
    <nc r="J349">
      <f>'\\itges\Fin_Peo\ОБП 2023 год\[ОБП_ ТГЭС_1 кв 2023_.xlsb]2.Оценочные показатели'!$I$53</f>
    </nc>
  </rcc>
  <rcc rId="17" sId="1">
    <oc r="K349">
      <f>'\\itges\Fin_Peo\ОБП 2023 год\[ОБП_ ТГЭС_1 кв 2023_.xlsb]2.Оценочные показатели'!$V$53</f>
    </oc>
    <nc r="K349">
      <f>'\\itges\Fin_Peo\ОБП 2023 год\[ОБП_ ТГЭС_1 кв 2023_.xlsb]2.Оценочные показатели'!$V$53</f>
    </nc>
  </rcc>
  <rcc rId="18" sId="1">
    <oc r="J23">
      <v>1512.0945541999997</v>
    </oc>
    <nc r="J23">
      <f>J29+J31+J37</f>
    </nc>
  </rcc>
  <rcc rId="19" sId="1" numFmtId="4">
    <oc r="J38">
      <v>1038.440931806</v>
    </oc>
    <nc r="J38">
      <f>J44+J46+J52</f>
    </nc>
  </rcc>
  <rcc rId="20" sId="1">
    <oc r="J29">
      <v>1456.3969999999999</v>
    </oc>
    <nc r="J29">
      <f>'\\itges\Fin_Peo\ОБП 2023 год\[ОБП_ ТГЭС_1 кв 2023_.xlsb]8.ОФР'!$I$14/1000</f>
    </nc>
  </rcc>
  <rcc rId="21" sId="1">
    <oc r="J31">
      <v>25.077554200000005</v>
    </oc>
    <nc r="J31">
      <f>'\\itges\Fin_Peo\ОБП 2023 год\[ОБП_ ТГЭС_1 кв 2023_.xlsb]8.ОФР'!$I$15/1000</f>
    </nc>
  </rcc>
  <rcc rId="22" sId="1">
    <oc r="J37">
      <v>30.62</v>
    </oc>
    <nc r="J37">
      <f>'\\itges\Fin_Peo\ОБП 2023 год\[ОБП_ ТГЭС_1 кв 2023_.xlsb]8.ОФР'!$I$17/1000</f>
    </nc>
  </rcc>
  <rcc rId="23" sId="1">
    <oc r="J44">
      <v>1027.9297000000001</v>
    </oc>
    <nc r="J44">
      <f>-'\\itges\Fin_Peo\ОБП 2023 год\[ОБП_ ТГЭС_1 кв 2023_.xlsb]8.ОФР'!$I$20/1000</f>
    </nc>
  </rcc>
  <rcc rId="24" sId="1">
    <oc r="J46">
      <v>3.6912318060000002</v>
    </oc>
    <nc r="J46">
      <f>-'\\itges\Fin_Peo\ОБП 2023 год\[ОБП_ ТГЭС_1 кв 2023_.xlsb]8.ОФР'!$I$21/1000</f>
    </nc>
  </rcc>
  <rcc rId="25" sId="1">
    <oc r="J52">
      <v>6.82</v>
    </oc>
    <nc r="J52">
      <f>-'\\itges\Fin_Peo\ОБП 2023 год\[ОБП_ ТГЭС_1 кв 2023_.xlsb]8.ОФР'!$I$23/1000</f>
    </nc>
  </rcc>
  <rcc rId="26" sId="1" numFmtId="4">
    <oc r="J55">
      <v>519.03</v>
    </oc>
    <nc r="J55">
      <f>J56</f>
    </nc>
  </rcc>
  <rcc rId="27" sId="1" numFmtId="4">
    <oc r="J56">
      <v>519.03</v>
    </oc>
    <nc r="J56">
      <f>J57</f>
    </nc>
  </rcc>
  <rcc rId="28" sId="1">
    <oc r="J57">
      <v>519.03</v>
    </oc>
    <nc r="J57">
      <f>'\\itges\Fin_Peo\ОБП 2023 год\[ОБП_ ТГЭС_1 кв 2023_.xlsb]10. БДР'!$I$93/1000</f>
    </nc>
  </rcc>
  <rcc rId="29" sId="1">
    <oc r="J53">
      <v>535.95299999999997</v>
    </oc>
    <nc r="J53">
      <f>'\\itges\Fin_Peo\ОБП 2023 год\[ОБП_ ТГЭС_1 кв 2023_.xlsb]10. БДР'!$I$89/1000</f>
    </nc>
  </rcc>
  <rcc rId="30" sId="1">
    <oc r="J60">
      <v>16.922999999999998</v>
    </oc>
    <nc r="J60">
      <f>J53-J55</f>
    </nc>
  </rcc>
  <rfmt sheetId="1" sqref="J23:J61">
    <dxf>
      <numFmt numFmtId="172" formatCode="0.0000"/>
    </dxf>
  </rfmt>
  <rfmt sheetId="1" sqref="J23:J61">
    <dxf>
      <numFmt numFmtId="164" formatCode="0.000"/>
    </dxf>
  </rfmt>
  <rfmt sheetId="1" sqref="J23:J61">
    <dxf>
      <numFmt numFmtId="2" formatCode="0.00"/>
    </dxf>
  </rfmt>
  <rfmt sheetId="1" sqref="J23:J61">
    <dxf>
      <numFmt numFmtId="4" formatCode="#,##0.00"/>
    </dxf>
  </rfmt>
  <rcc rId="31" sId="1" numFmtId="4">
    <oc r="J62">
      <v>6.6840000000000002</v>
    </oc>
    <nc r="J62">
      <f>'\\itges\Fin_Peo\ОБП 2023 год\[ОБП_ ТГЭС_1 кв 2023_.xlsb]10. БДР'!$I$109/1000</f>
    </nc>
  </rcc>
  <rfmt sheetId="1" sqref="J62">
    <dxf>
      <numFmt numFmtId="172" formatCode="0.0000"/>
    </dxf>
  </rfmt>
  <rfmt sheetId="1" sqref="J62">
    <dxf>
      <numFmt numFmtId="164" formatCode="0.000"/>
    </dxf>
  </rfmt>
  <rfmt sheetId="1" sqref="J62">
    <dxf>
      <numFmt numFmtId="2" formatCode="0.00"/>
    </dxf>
  </rfmt>
  <rcc rId="32" sId="1" numFmtId="4">
    <oc r="J67">
      <v>6.6840000000000002</v>
    </oc>
    <nc r="J67">
      <f>J62</f>
    </nc>
  </rcc>
  <rfmt sheetId="1" sqref="J66:J165">
    <dxf>
      <numFmt numFmtId="172" formatCode="0.0000"/>
    </dxf>
  </rfmt>
  <rfmt sheetId="1" sqref="J66:J165">
    <dxf>
      <numFmt numFmtId="164" formatCode="0.000"/>
    </dxf>
  </rfmt>
  <rfmt sheetId="1" sqref="J66:J165">
    <dxf>
      <numFmt numFmtId="2" formatCode="0.00"/>
    </dxf>
  </rfmt>
  <rfmt sheetId="1" sqref="J66:J165">
    <dxf>
      <numFmt numFmtId="4" formatCode="#,##0.00"/>
    </dxf>
  </rfmt>
  <rcc rId="33" sId="1" numFmtId="4">
    <oc r="J68">
      <v>228.49</v>
    </oc>
    <nc r="J68">
      <f>'\\itges\Fin_Peo\ОБП 2023 год\[ОБП_ ТГЭС_1 кв 2023_.xlsb]10. БДР'!$I$127/1000</f>
    </nc>
  </rcc>
  <rcc rId="34" sId="1" numFmtId="4">
    <oc r="J69">
      <v>215.13105800110083</v>
    </oc>
    <nc r="J69">
      <f>'\\itges\Fin_Peo\ОБП 2023 год\[ОБП_ ТГЭС_1 кв 2023_.xlsb]10. БДР'!$I$121/1000</f>
    </nc>
  </rcc>
  <rcc rId="35" sId="1" numFmtId="4">
    <oc r="J70">
      <v>67.937660000000008</v>
    </oc>
    <nc r="J70">
      <f>'\\itges\Fin_Peo\ОБП 2023 год\[ОБП_ ТГЭС_1 кв 2023_.xlsb]10. БДР'!$I$151/1000</f>
    </nc>
  </rcc>
  <rcc rId="36" sId="1" numFmtId="4">
    <oc r="J71">
      <v>66.544520000000006</v>
    </oc>
    <nc r="J71">
      <f>'\\itges\Fin_Peo\ОБП 2023 год\[ОБП_ ТГЭС_1 кв 2023_.xlsb]10. БДР'!$I$155/1000</f>
    </nc>
  </rcc>
  <rcc rId="37" sId="1" numFmtId="4">
    <oc r="J72">
      <v>1.39314</v>
    </oc>
    <nc r="J72">
      <f>('\\itges\Fin_Peo\ОБП 2023 год\[ОБП_ ТГЭС_1 кв 2023_.xlsb]10. БДР'!$G$153+'\\itges\Fin_Peo\ОБП 2023 год\[ОБП_ ТГЭС_1 кв 2023_.xlsb]10. БДР'!$G$154)/1000</f>
    </nc>
  </rcc>
  <rcc rId="38" sId="1" numFmtId="4">
    <oc r="J75">
      <v>0.15451000000000001</v>
    </oc>
    <nc r="J75">
      <v>0</v>
    </nc>
  </rcc>
  <rcc rId="39" sId="1">
    <oc r="J73">
      <v>31.424509999999998</v>
    </oc>
    <nc r="J73">
      <f>'\\itges\Fin_Peo\ОБП 2023 год\[ОБП_ ТГЭС_1 кв 2023_.xlsb]10. БДР'!$I$88/1000-J53-J62-J68-J69-J70</f>
    </nc>
  </rcc>
  <rcc rId="40" sId="1" numFmtId="4">
    <oc r="J76">
      <v>31.27</v>
    </oc>
    <nc r="J76">
      <v>49.85444282000006</v>
    </nc>
  </rcc>
  <rcc rId="41" sId="1" numFmtId="4">
    <oc r="J73">
      <f>'\\itges\Fin_Peo\ОБП 2023 год\[ОБП_ ТГЭС_1 кв 2023_.xlsb]10. БДР'!$I$88/1000-J53-J62-J68-J69-J70</f>
    </oc>
    <nc r="J73">
      <v>49.85444282000006</v>
    </nc>
  </rcc>
  <rcc rId="42" sId="1" numFmtId="4">
    <oc r="J78">
      <v>28.99</v>
    </oc>
    <nc r="J78">
      <f>'\\itges\Fin_Peo\ОБП 2023 год\[ОБП_ ТГЭС_1 кв 2023_.xlsb]5.ТОиР'!$I$11/1000</f>
    </nc>
  </rcc>
  <rcc rId="43" sId="1" numFmtId="4">
    <oc r="J77">
      <v>28.99</v>
    </oc>
    <nc r="J77">
      <f>J78</f>
    </nc>
  </rcc>
  <rcc rId="44" sId="1" numFmtId="4">
    <oc r="J87">
      <v>428.4672999999998</v>
    </oc>
    <nc r="J87">
      <f>J29-J44</f>
    </nc>
  </rcc>
  <rcc rId="45" sId="1" numFmtId="4">
    <oc r="J89">
      <v>21.386322394000004</v>
    </oc>
    <nc r="J89">
      <f>J31-J46</f>
    </nc>
  </rcc>
  <rcc rId="46" sId="1" numFmtId="4">
    <oc r="J95">
      <v>23.8</v>
    </oc>
    <nc r="J95">
      <f>J37-J52</f>
    </nc>
  </rcc>
  <rcc rId="47" sId="1" numFmtId="4">
    <oc r="J81">
      <v>473.65362239399974</v>
    </oc>
    <nc r="J81">
      <f>J87+J89+J95</f>
    </nc>
  </rcc>
  <rcc rId="48" sId="1" numFmtId="4">
    <oc r="J96">
      <v>-83.080033810000032</v>
    </oc>
    <nc r="J96">
      <f>J97-J103</f>
    </nc>
  </rcc>
  <rcc rId="49" sId="1" numFmtId="4">
    <oc r="J97">
      <v>28.146462066000002</v>
    </oc>
    <nc r="J97">
      <f>J99+J102</f>
    </nc>
  </rcc>
  <rcc rId="50" sId="1" numFmtId="4">
    <oc r="J103">
      <v>111.22649587600003</v>
    </oc>
    <nc r="J103">
      <f>J104+J105+J108</f>
    </nc>
  </rcc>
  <rcc rId="51" sId="1" numFmtId="4">
    <oc r="J99">
      <v>8.2282343100000013</v>
    </oc>
    <nc r="J99">
      <f>'\\itges\Fin_Peo\ОБП 2023 год\[ОБП_ ТГЭС_1 кв 2023_.xlsb]8.ОФР'!$I$34/1000</f>
    </nc>
  </rcc>
  <rcc rId="52" sId="1" numFmtId="4">
    <oc r="J102">
      <v>19.918227756</v>
    </oc>
    <nc r="J102">
      <f>'\\itges\Fin_Peo\ОБП 2023 год\[ОБП_ ТГЭС_1 кв 2023_.xlsb]8.ОФР'!$I$37/1000</f>
    </nc>
  </rcc>
  <rcc rId="53" sId="1">
    <oc r="J105">
      <v>46.351293886000001</v>
    </oc>
    <nc r="J105">
      <f>-'\\itges\Fin_Peo\ОБП 2023 год\[ОБП_ ТГЭС_1 кв 2023_.xlsb]8.ОФР'!$I$35/1000</f>
    </nc>
  </rcc>
  <rcc rId="54" sId="1" numFmtId="4">
    <oc r="J104">
      <v>13.608822058000003</v>
    </oc>
    <nc r="J104">
      <f>'\\itges\Fin_Peo\ОБП 2023 год\[ОБП_ ТГЭС_1 кв 2023_.xlsb]9.2. Прочие ДиР'!$J$178/1000</f>
    </nc>
  </rcc>
  <rcc rId="55" sId="1" numFmtId="4">
    <oc r="J109">
      <v>390.57358858399971</v>
    </oc>
    <nc r="J109">
      <f>J81+J96</f>
    </nc>
  </rcc>
  <rcc rId="56" sId="1">
    <oc r="J115">
      <v>380.51960526958243</v>
    </oc>
    <nc r="J115">
      <f>'\\itges\Fin_Peo\ОБП 2023 год\[ОБП_ ТГЭС_1 кв 2023_.xlsb]8.ОФР'!$I$42/1000</f>
    </nc>
  </rcc>
  <rcc rId="57" sId="1" numFmtId="4">
    <oc r="J117">
      <v>6.5521290041867433</v>
    </oc>
    <nc r="J117">
      <f>'\\itges\Fin_Peo\ОБП 2023 год\[ОБП_ ТГЭС_1 кв 2023_.xlsb]8.ОФР'!$I$43/1000</f>
    </nc>
  </rcc>
  <rcc rId="58" sId="1" numFmtId="4">
    <oc r="J123">
      <v>8.0002295482307471</v>
    </oc>
    <nc r="J123">
      <f>'\\itges\Fin_Peo\ОБП 2023 год\[ОБП_ ТГЭС_1 кв 2023_.xlsb]8.ОФР'!$I$45/1000</f>
    </nc>
  </rcc>
  <rcc rId="59" sId="1">
    <oc r="J108">
      <v>51.266379932000007</v>
    </oc>
    <nc r="J108">
      <f>-'\\itges\Fin_Peo\ОБП 2023 год\[ОБП_ ТГЭС_1 кв 2023_.xlsb]8.ОФР'!$I$39/1000-J104</f>
    </nc>
  </rcc>
  <rcc rId="60" sId="1" numFmtId="4">
    <oc r="J124">
      <v>62.289000000000001</v>
    </oc>
    <nc r="J124">
      <f>J130+J132+J138</f>
    </nc>
  </rcc>
  <rcc rId="61" sId="1" numFmtId="4">
    <oc r="J130">
      <v>54.16</v>
    </oc>
    <nc r="J130">
      <f>-'\\itges\Fin_Peo\ОБП 2023 год\[ОБП_ ТГЭС_1 кв 2023_.xlsb]8.ОФР'!$I$58/1000</f>
    </nc>
  </rcc>
  <rcc rId="62" sId="1" numFmtId="4">
    <oc r="J132">
      <v>6.5209547598869335</v>
    </oc>
    <nc r="J132">
      <f>-'\\itges\Fin_Peo\ОБП 2023 год\[ОБП_ ТГЭС_1 кв 2023_.xlsb]8.ОФР'!$I$59/1000</f>
    </nc>
  </rcc>
  <rcc rId="63" sId="1" numFmtId="4">
    <oc r="J138">
      <v>1.609</v>
    </oc>
    <nc r="J138">
      <f>-'\\itges\Fin_Peo\ОБП 2023 год\[ОБП_ ТГЭС_1 кв 2023_.xlsb]8.ОФР'!$I$61/1000</f>
    </nc>
  </rcc>
  <rcc rId="64" sId="1" numFmtId="4">
    <oc r="J139">
      <v>329.8935885839997</v>
    </oc>
    <nc r="J139">
      <f>J109-J124</f>
    </nc>
  </rcc>
  <rcc rId="65" sId="1" numFmtId="4">
    <oc r="J145">
      <v>317.7420561422266</v>
    </oc>
    <nc r="J145">
      <f>J115-J130</f>
    </nc>
  </rcc>
  <rcc rId="66" sId="1" numFmtId="4">
    <oc r="J147">
      <v>5.4711686679704314</v>
    </oc>
    <nc r="J147">
      <f>J117-J132</f>
    </nc>
  </rcc>
  <rcc rId="67" sId="1" numFmtId="4">
    <oc r="J153">
      <v>6.6803637738027328</v>
    </oc>
    <nc r="J153">
      <f>J123-J138</f>
    </nc>
  </rcc>
  <rcc rId="68" sId="1" numFmtId="4">
    <oc r="J154">
      <v>329.8935885839997</v>
    </oc>
    <nc r="J154">
      <f>J155+J156+J157+J158</f>
    </nc>
  </rcc>
  <rcc rId="69" sId="1">
    <nc r="J155">
      <f>'\\itges\Fin_Peo\ОБП 2023 год\[ОБП_ ТГЭС_1 кв 2023_.xlsb]8.ОФР'!$I$80/1000</f>
    </nc>
  </rcc>
  <rcc rId="70" sId="1">
    <nc r="J157">
      <f>'\\itges\Fin_Peo\ОБП 2023 год\[ОБП_ ТГЭС_1 кв 2023_.xlsb]8.ОФР'!$I$77/1000</f>
    </nc>
  </rcc>
  <rcc rId="71" sId="1">
    <oc r="J158">
      <v>329.8935885839997</v>
    </oc>
    <nc r="J158"/>
  </rcc>
  <rcc rId="72" sId="1">
    <oc r="J160">
      <v>652.05594047110048</v>
    </oc>
    <nc r="J160">
      <f>J109+J105+J69</f>
    </nc>
  </rcc>
  <rcc rId="73" sId="1">
    <oc r="J163">
      <v>0</v>
    </oc>
    <nc r="J163">
      <f>'\\itges\Fin_Peo\ОБП 2023 год\[ОБП_ ТГЭС_1 кв 2023_.xlsb]12.Прогнозный баланс'!$I$96/1000</f>
    </nc>
  </rcc>
  <rcc rId="74" sId="1" numFmtId="4">
    <oc r="J162">
      <v>119.53510405</v>
    </oc>
    <nc r="J162">
      <v>100</v>
    </nc>
  </rcc>
  <rcc rId="75" sId="1">
    <oc r="J161">
      <v>119.53510405</v>
    </oc>
    <nc r="J161">
      <f>'\\itges\Fin_Peo\ОБП 2022г\ОБП 4кв.2022\[ОБП_ТГЭС 2022+.xlsb]12.Прогнозный баланс'!$U$119/1000+'\\itges\Fin_Peo\ОБП 2022г\ОБП 4кв.2022\[ОБП_ТГЭС 2022+.xlsb]12.Прогнозный баланс'!$U$96/1000</f>
    </nc>
  </rcc>
  <rcc rId="76" sId="1" numFmtId="4">
    <oc r="J165">
      <v>0</v>
    </oc>
    <nc r="J165">
      <f>J163/J160</f>
    </nc>
  </rcc>
  <rcc rId="77" sId="1" numFmtId="4">
    <oc r="J447">
      <v>465.81720000000001</v>
    </oc>
    <nc r="J447">
      <f>J448+J449</f>
    </nc>
  </rcc>
  <rdn rId="0" localSheetId="1" customView="1" name="Z_6DE2BDF3_4AC6_4985_8E5D_1E0A25442406_.wvu.PrintArea" hidden="1" oldHidden="1">
    <formula>Ф20!$A$1:$N$458</formula>
  </rdn>
  <rdn rId="0" localSheetId="1" customView="1" name="Z_6DE2BDF3_4AC6_4985_8E5D_1E0A25442406_.wvu.Rows" hidden="1" oldHidden="1">
    <formula>Ф20!$1:$18</formula>
  </rdn>
  <rcv guid="{6DE2BDF3-4AC6-4985-8E5D-1E0A25442406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N20">
    <dxf>
      <fill>
        <patternFill patternType="none">
          <bgColor auto="1"/>
        </patternFill>
      </fill>
    </dxf>
  </rfmt>
  <rcc rId="626" sId="1" numFmtId="4">
    <oc r="K212">
      <v>13.27750838</v>
    </oc>
    <nc r="K212">
      <f>13.27750838</f>
    </nc>
  </rcc>
  <rcc rId="627" sId="1" numFmtId="4">
    <oc r="K217">
      <v>0</v>
    </oc>
    <nc r="K217">
      <v>1.7094069199999999</v>
    </nc>
  </rcc>
  <rfmt sheetId="1" sqref="K212:K217">
    <dxf>
      <fill>
        <patternFill>
          <bgColor theme="3" tint="0.79998168889431442"/>
        </patternFill>
      </fill>
    </dxf>
  </rfmt>
  <rfmt sheetId="1" sqref="K212:K217">
    <dxf>
      <fill>
        <patternFill>
          <bgColor theme="3" tint="0.59999389629810485"/>
        </patternFill>
      </fill>
    </dxf>
  </rfmt>
  <rcv guid="{63197D2B-2B3A-45E2-A818-06B0E92A1443}" action="delete"/>
  <rdn rId="0" localSheetId="1" customView="1" name="Z_63197D2B_2B3A_45E2_A818_06B0E92A1443_.wvu.PrintArea" hidden="1" oldHidden="1">
    <formula>Ф20!$A$1:$N$458</formula>
    <oldFormula>Ф20!$A$1:$N$458</oldFormula>
  </rdn>
  <rcv guid="{63197D2B-2B3A-45E2-A818-06B0E92A1443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" sId="1">
    <oc r="N381" t="inlineStr">
      <is>
        <t>фактическое использование исходя из заключенных договоров технологического присоединения</t>
      </is>
    </oc>
    <nc r="N381"/>
  </rcc>
  <rcc rId="630" sId="1">
    <oc r="N383" t="inlineStr">
      <is>
        <t>Расшифровка указана ниже</t>
      </is>
    </oc>
    <nc r="N383"/>
  </rcc>
  <rcc rId="631" sId="1">
    <oc r="N386" t="inlineStr">
      <is>
        <t>отклонение источника в связи с заключением договоров технологического присоединения</t>
      </is>
    </oc>
    <nc r="N386"/>
  </rcc>
  <rcc rId="632" sId="1">
    <oc r="N397" t="inlineStr">
      <is>
        <t>использование данного источника в связи с заключением договоров с заявителями</t>
      </is>
    </oc>
    <nc r="N397"/>
  </rcc>
  <rfmt sheetId="1" sqref="J372:N441">
    <dxf>
      <fill>
        <patternFill patternType="none">
          <bgColor auto="1"/>
        </patternFill>
      </fill>
    </dxf>
  </rfmt>
  <rfmt sheetId="1" sqref="K373:M416">
    <dxf>
      <fill>
        <patternFill patternType="solid">
          <bgColor rgb="FFFFFF00"/>
        </patternFill>
      </fill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3" sId="1" numFmtId="4">
    <oc r="J23">
      <f>J29+J31+J37</f>
    </oc>
    <nc r="J23">
      <v>1488.64</v>
    </nc>
  </rcc>
  <rcc rId="634" sId="1" numFmtId="4">
    <oc r="J29">
      <f>'\\ITGES\Fin_Peo\ОБП 2023 год\[ОБП_ ТГЭС_1 кв 2023_.xlsb]8.ОФР'!$I$14/1000</f>
    </oc>
    <nc r="J29">
      <v>1399.65</v>
    </nc>
  </rcc>
  <rcc rId="635" sId="1" numFmtId="4">
    <oc r="J31">
      <f>'\\ITGES\Fin_Peo\ОБП 2023 год\[ОБП_ ТГЭС_1 кв 2023_.xlsb]8.ОФР'!$I$15/1000</f>
    </oc>
    <nc r="J31">
      <v>30.89</v>
    </nc>
  </rcc>
  <rcc rId="636" sId="1" numFmtId="4">
    <oc r="J32" t="inlineStr">
      <is>
        <t xml:space="preserve"> -</t>
      </is>
    </oc>
    <nc r="J32">
      <v>0</v>
    </nc>
  </rcc>
  <rcc rId="637" sId="1" numFmtId="4">
    <oc r="J37">
      <f>'\\ITGES\Fin_Peo\ОБП 2023 год\[ОБП_ ТГЭС_1 кв 2023_.xlsb]8.ОФР'!$I$17/1000</f>
    </oc>
    <nc r="J37">
      <v>58.1</v>
    </nc>
  </rcc>
  <rcc rId="638" sId="1" numFmtId="4">
    <oc r="J38">
      <f>J44+J46+J52</f>
    </oc>
    <nc r="J38">
      <v>1121.29</v>
    </nc>
  </rcc>
  <rcc rId="639" sId="1" numFmtId="4">
    <oc r="J44">
      <f>-'\\ITGES\Fin_Peo\ОБП 2023 год\[ОБП_ ТГЭС_1 кв 2023_.xlsb]8.ОФР'!$I$20/1000</f>
    </oc>
    <nc r="J44">
      <v>1094.3499999999999</v>
    </nc>
  </rcc>
  <rcc rId="640" sId="1" numFmtId="4">
    <oc r="J46">
      <f>-'\\ITGES\Fin_Peo\ОБП 2023 год\[ОБП_ ТГЭС_1 кв 2023_.xlsb]8.ОФР'!$I$21/1000</f>
    </oc>
    <nc r="J46">
      <v>13.37</v>
    </nc>
  </rcc>
  <rcc rId="641" sId="1" numFmtId="4">
    <oc r="J47" t="inlineStr">
      <is>
        <t xml:space="preserve"> -</t>
      </is>
    </oc>
    <nc r="J47">
      <v>0</v>
    </nc>
  </rcc>
  <rcc rId="642" sId="1" numFmtId="4">
    <oc r="J52">
      <f>-'\\ITGES\Fin_Peo\ОБП 2023 год\[ОБП_ ТГЭС_1 кв 2023_.xlsb]8.ОФР'!$I$23/1000</f>
    </oc>
    <nc r="J52">
      <v>13.57</v>
    </nc>
  </rcc>
  <rcc rId="643" sId="1" numFmtId="4">
    <oc r="J53">
      <f>'\\ITGES\Fin_Peo\ОБП 2023 год\[ОБП_ ТГЭС_1 кв 2023_.xlsb]10. БДР'!$I$89/1000</f>
    </oc>
    <nc r="J53">
      <v>420.3</v>
    </nc>
  </rcc>
  <rcc rId="644" sId="1" numFmtId="4">
    <oc r="J54" t="inlineStr">
      <is>
        <t xml:space="preserve"> -</t>
      </is>
    </oc>
    <nc r="J54">
      <v>0</v>
    </nc>
  </rcc>
  <rcc rId="645" sId="1" numFmtId="4">
    <oc r="J55">
      <f>J56</f>
    </oc>
    <nc r="J55">
      <v>383.55</v>
    </nc>
  </rcc>
  <rcc rId="646" sId="1" numFmtId="4">
    <oc r="J56">
      <f>J57</f>
    </oc>
    <nc r="J56">
      <v>383.55</v>
    </nc>
  </rcc>
  <rcc rId="647" sId="1" numFmtId="4">
    <oc r="J57">
      <f>'\\ITGES\Fin_Peo\ОБП 2023 год\[ОБП_ ТГЭС_1 кв 2023_.xlsb]10. БДР'!$I$93/1000</f>
    </oc>
    <nc r="J57">
      <v>378.51</v>
    </nc>
  </rcc>
  <rcc rId="648" sId="1" numFmtId="4">
    <oc r="J58" t="inlineStr">
      <is>
        <t xml:space="preserve"> -</t>
      </is>
    </oc>
    <nc r="J58">
      <v>0</v>
    </nc>
  </rcc>
  <rcc rId="649" sId="1" numFmtId="4">
    <oc r="J59" t="inlineStr">
      <is>
        <t xml:space="preserve"> -</t>
      </is>
    </oc>
    <nc r="J59">
      <v>0</v>
    </nc>
  </rcc>
  <rcc rId="650" sId="1" numFmtId="4">
    <oc r="J60">
      <f>J53-J55</f>
    </oc>
    <nc r="J60">
      <v>36.75</v>
    </nc>
  </rcc>
  <rcc rId="651" sId="1" numFmtId="4">
    <oc r="J61" t="inlineStr">
      <is>
        <t xml:space="preserve"> -</t>
      </is>
    </oc>
    <nc r="J61">
      <v>0</v>
    </nc>
  </rcc>
  <rcc rId="652" sId="1" numFmtId="4">
    <oc r="J62">
      <f>'\\ITGES\Fin_Peo\ОБП 2023 год\[ОБП_ ТГЭС_1 кв 2023_.xlsb]10. БДР'!$I$109/1000</f>
    </oc>
    <nc r="J62">
      <v>72.290000000000006</v>
    </nc>
  </rcc>
  <rcc rId="653" sId="1" numFmtId="4">
    <oc r="J63" t="inlineStr">
      <is>
        <t xml:space="preserve"> -</t>
      </is>
    </oc>
    <nc r="J63">
      <v>0</v>
    </nc>
  </rcc>
  <rcc rId="654" sId="1" numFmtId="4">
    <oc r="J64" t="inlineStr">
      <is>
        <t xml:space="preserve"> -</t>
      </is>
    </oc>
    <nc r="J64">
      <v>0</v>
    </nc>
  </rcc>
  <rcc rId="655" sId="1" numFmtId="4">
    <oc r="J65" t="inlineStr">
      <is>
        <t xml:space="preserve"> -</t>
      </is>
    </oc>
    <nc r="J65">
      <v>0</v>
    </nc>
  </rcc>
  <rcc rId="656" sId="1" numFmtId="4">
    <oc r="J66" t="inlineStr">
      <is>
        <t xml:space="preserve"> -</t>
      </is>
    </oc>
    <nc r="J66">
      <v>0</v>
    </nc>
  </rcc>
  <rcc rId="657" sId="1" numFmtId="4">
    <oc r="J67">
      <f>J62</f>
    </oc>
    <nc r="J67">
      <v>72.290000000000006</v>
    </nc>
  </rcc>
  <rcc rId="658" sId="1" numFmtId="4">
    <oc r="J68">
      <f>'\\ITGES\Fin_Peo\ОБП 2023 год\[ОБП_ ТГЭС_1 кв 2023_.xlsb]10. БДР'!$I$127/1000</f>
    </oc>
    <nc r="J68">
      <v>208.57</v>
    </nc>
  </rcc>
  <rcc rId="659" sId="1" numFmtId="4">
    <oc r="J69">
      <f>'\\ITGES\Fin_Peo\ОБП 2023 год\[ОБП_ ТГЭС_1 кв 2023_.xlsb]10. БДР'!$I$121/1000</f>
    </oc>
    <nc r="J69">
      <v>319.77999999999997</v>
    </nc>
  </rcc>
  <rcc rId="660" sId="1" numFmtId="4">
    <oc r="J70">
      <f>'\\ITGES\Fin_Peo\ОБП 2023 год\[ОБП_ ТГЭС_1 кв 2023_.xlsb]10. БДР'!$I$151/1000</f>
    </oc>
    <nc r="J70">
      <v>57.66</v>
    </nc>
  </rcc>
  <rcc rId="661" sId="1" numFmtId="4">
    <oc r="J71">
      <f>'\\ITGES\Fin_Peo\ОБП 2023 год\[ОБП_ ТГЭС_1 кв 2023_.xlsb]10. БДР'!$I$155/1000</f>
    </oc>
    <nc r="J71">
      <v>55.73</v>
    </nc>
  </rcc>
  <rcc rId="662" sId="1" numFmtId="4">
    <oc r="J72">
      <f>('\\ITGES\Fin_Peo\ОБП 2023 год\[ОБП_ ТГЭС_1 кв 2023_.xlsb]10. БДР'!$G$153+'\\ITGES\Fin_Peo\ОБП 2023 год\[ОБП_ ТГЭС_1 кв 2023_.xlsb]10. БДР'!$G$154)/1000</f>
    </oc>
    <nc r="J72">
      <v>1.93</v>
    </nc>
  </rcc>
  <rcc rId="663" sId="1" numFmtId="4">
    <oc r="J73">
      <v>49.85444282000006</v>
    </oc>
    <nc r="J73">
      <v>42.69</v>
    </nc>
  </rcc>
  <rcc rId="664" sId="1" numFmtId="4">
    <oc r="J74" t="inlineStr">
      <is>
        <t xml:space="preserve"> -</t>
      </is>
    </oc>
    <nc r="J74">
      <v>0</v>
    </nc>
  </rcc>
  <rcc rId="665" sId="1" numFmtId="4">
    <oc r="J75">
      <v>0</v>
    </oc>
    <nc r="J75">
      <v>0.43</v>
    </nc>
  </rcc>
  <rcc rId="666" sId="1" numFmtId="4">
    <oc r="J76">
      <v>49.85444282000006</v>
    </oc>
    <nc r="J76">
      <v>42.26</v>
    </nc>
  </rcc>
  <rcc rId="667" sId="1">
    <oc r="J77">
      <f>J78</f>
    </oc>
    <nc r="J77" t="inlineStr">
      <is>
        <t>-</t>
      </is>
    </nc>
  </rcc>
  <rcc rId="668" sId="1" numFmtId="4">
    <oc r="J78">
      <f>'\\ITGES\Fin_Peo\ОБП 2023 год\[ОБП_ ТГЭС_1 кв 2023_.xlsb]5.ТОиР'!$I$11/1000</f>
    </oc>
    <nc r="J78">
      <v>37.200000000000003</v>
    </nc>
  </rcc>
  <rcc rId="669" sId="1" numFmtId="4">
    <oc r="J79" t="inlineStr">
      <is>
        <t xml:space="preserve"> -</t>
      </is>
    </oc>
    <nc r="J79">
      <v>0</v>
    </nc>
  </rcc>
  <rcc rId="670" sId="1" numFmtId="4">
    <oc r="J80" t="inlineStr">
      <is>
        <t xml:space="preserve"> -</t>
      </is>
    </oc>
    <nc r="J80">
      <v>0</v>
    </nc>
  </rcc>
  <rcc rId="671" sId="1" numFmtId="4">
    <oc r="J81">
      <f>J87+J89+J95</f>
    </oc>
    <nc r="J81">
      <v>367.35000000000014</v>
    </nc>
  </rcc>
  <rcc rId="672" sId="1" numFmtId="4">
    <oc r="J87">
      <f>J29-J44</f>
    </oc>
    <nc r="J87">
      <v>305.30000000000018</v>
    </nc>
  </rcc>
  <rcc rId="673" sId="1" numFmtId="4">
    <oc r="J89">
      <f>J31-J46</f>
    </oc>
    <nc r="J89">
      <v>17.520000000000003</v>
    </nc>
  </rcc>
  <rcc rId="674" sId="1" numFmtId="4">
    <oc r="J90" t="inlineStr">
      <is>
        <t xml:space="preserve"> -</t>
      </is>
    </oc>
    <nc r="J90">
      <v>0</v>
    </nc>
  </rcc>
  <rcc rId="675" sId="1" numFmtId="4">
    <oc r="J95">
      <f>J37-J52</f>
    </oc>
    <nc r="J95">
      <v>44.53</v>
    </nc>
  </rcc>
  <rcc rId="676" sId="1" numFmtId="4">
    <oc r="J96">
      <f>J97-J103</f>
    </oc>
    <nc r="J96">
      <v>-53.24</v>
    </nc>
  </rcc>
  <rcc rId="677" sId="1" numFmtId="4">
    <oc r="J97">
      <f>J99+J102</f>
    </oc>
    <nc r="J97">
      <v>24.79</v>
    </nc>
  </rcc>
  <rcc rId="678" sId="1" numFmtId="4">
    <oc r="J98" t="inlineStr">
      <is>
        <t xml:space="preserve"> -</t>
      </is>
    </oc>
    <nc r="J98">
      <v>0</v>
    </nc>
  </rcc>
  <rcc rId="679" sId="1" numFmtId="4">
    <oc r="J99">
      <f>'\\ITGES\Fin_Peo\ОБП 2023 год\[ОБП_ ТГЭС_1 кв 2023_.xlsb]8.ОФР'!$I$34/1000</f>
    </oc>
    <nc r="J99">
      <v>2.25</v>
    </nc>
  </rcc>
  <rcc rId="680" sId="1" numFmtId="4">
    <oc r="J100" t="inlineStr">
      <is>
        <t xml:space="preserve"> -</t>
      </is>
    </oc>
    <nc r="J100">
      <v>0</v>
    </nc>
  </rcc>
  <rcc rId="681" sId="1" numFmtId="4">
    <oc r="J101" t="inlineStr">
      <is>
        <t xml:space="preserve"> -</t>
      </is>
    </oc>
    <nc r="J101">
      <v>0</v>
    </nc>
  </rcc>
  <rcc rId="682" sId="1" numFmtId="4">
    <oc r="J102">
      <f>'\\ITGES\Fin_Peo\ОБП 2023 год\[ОБП_ ТГЭС_1 кв 2023_.xlsb]8.ОФР'!$I$37/1000</f>
    </oc>
    <nc r="J102">
      <v>22.54</v>
    </nc>
  </rcc>
  <rcc rId="683" sId="1" numFmtId="4">
    <oc r="J103">
      <f>J104+J105+J108</f>
    </oc>
    <nc r="J103">
      <v>78.03</v>
    </nc>
  </rcc>
  <rcc rId="684" sId="1" numFmtId="4">
    <oc r="J104">
      <f>'\\ITGES\Fin_Peo\ОБП 2023 год\[ОБП_ ТГЭС_1 кв 2023_.xlsb]9.2. Прочие ДиР'!$J$178/1000</f>
    </oc>
    <nc r="J104">
      <v>6.92</v>
    </nc>
  </rcc>
  <rcc rId="685" sId="1" numFmtId="4">
    <oc r="J105">
      <f>-'\\ITGES\Fin_Peo\ОБП 2023 год\[ОБП_ ТГЭС_1 кв 2023_.xlsb]8.ОФР'!$I$35/1000</f>
    </oc>
    <nc r="J105">
      <v>44.93</v>
    </nc>
  </rcc>
  <rcc rId="686" sId="1" numFmtId="4">
    <oc r="J106" t="inlineStr">
      <is>
        <t xml:space="preserve"> -</t>
      </is>
    </oc>
    <nc r="J106">
      <v>0</v>
    </nc>
  </rcc>
  <rcc rId="687" sId="1" numFmtId="4">
    <oc r="J107" t="inlineStr">
      <is>
        <t xml:space="preserve"> -</t>
      </is>
    </oc>
    <nc r="J107">
      <v>0</v>
    </nc>
  </rcc>
  <rcc rId="688" sId="1" numFmtId="4">
    <oc r="J108">
      <f>-'\\ITGES\Fin_Peo\ОБП 2023 год\[ОБП_ ТГЭС_1 кв 2023_.xlsb]8.ОФР'!$I$39/1000-J104</f>
    </oc>
    <nc r="J108">
      <v>26.18</v>
    </nc>
  </rcc>
  <rcc rId="689" sId="1" numFmtId="4">
    <oc r="J109">
      <f>J81+J96</f>
    </oc>
    <nc r="J109">
      <v>314.11000000000013</v>
    </nc>
  </rcc>
  <rcc rId="690" sId="1">
    <oc r="J114" t="inlineStr">
      <is>
        <t>-</t>
      </is>
    </oc>
    <nc r="J114" t="inlineStr">
      <is>
        <t xml:space="preserve"> -</t>
      </is>
    </nc>
  </rcc>
  <rcc rId="691" sId="1" numFmtId="4">
    <oc r="J115">
      <f>'\\ITGES\Fin_Peo\ОБП 2023 год\[ОБП_ ТГЭС_1 кв 2023_.xlsb]8.ОФР'!$I$42/1000</f>
    </oc>
    <nc r="J115">
      <v>252.06</v>
    </nc>
  </rcc>
  <rcc rId="692" sId="1">
    <oc r="J116" t="inlineStr">
      <is>
        <t>-</t>
      </is>
    </oc>
    <nc r="J116" t="inlineStr">
      <is>
        <t xml:space="preserve"> -</t>
      </is>
    </nc>
  </rcc>
  <rcc rId="693" sId="1" numFmtId="4">
    <oc r="J117">
      <f>'\\ITGES\Fin_Peo\ОБП 2023 год\[ОБП_ ТГЭС_1 кв 2023_.xlsb]8.ОФР'!$I$43/1000</f>
    </oc>
    <nc r="J117">
      <v>17.53</v>
    </nc>
  </rcc>
  <rcc rId="694" sId="1" numFmtId="4">
    <oc r="J118" t="inlineStr">
      <is>
        <t xml:space="preserve"> -</t>
      </is>
    </oc>
    <nc r="J118">
      <v>0</v>
    </nc>
  </rcc>
  <rcc rId="695" sId="1" numFmtId="4">
    <oc r="J123">
      <f>'\\ITGES\Fin_Peo\ОБП 2023 год\[ОБП_ ТГЭС_1 кв 2023_.xlsb]8.ОФР'!$I$45/1000</f>
    </oc>
    <nc r="J123">
      <v>44.52</v>
    </nc>
  </rcc>
  <rcc rId="696" sId="1" numFmtId="4">
    <oc r="J124">
      <f>J130+J132+J138</f>
    </oc>
    <nc r="J124">
      <v>67.069999999999993</v>
    </nc>
  </rcc>
  <rcc rId="697" sId="1" numFmtId="4">
    <oc r="J130">
      <f>-'\\ITGES\Fin_Peo\ОБП 2023 год\[ОБП_ ТГЭС_1 кв 2023_.xlsb]8.ОФР'!$I$58/1000</f>
    </oc>
    <nc r="J130">
      <v>53.8</v>
    </nc>
  </rcc>
  <rcc rId="698" sId="1" numFmtId="4">
    <oc r="J132">
      <f>-'\\ITGES\Fin_Peo\ОБП 2023 год\[ОБП_ ТГЭС_1 кв 2023_.xlsb]8.ОФР'!$I$59/1000</f>
    </oc>
    <nc r="J132">
      <v>3.75</v>
    </nc>
  </rcc>
  <rcc rId="699" sId="1" numFmtId="4">
    <oc r="J133" t="inlineStr">
      <is>
        <t xml:space="preserve"> -</t>
      </is>
    </oc>
    <nc r="J133">
      <v>0</v>
    </nc>
  </rcc>
  <rcc rId="700" sId="1" numFmtId="4">
    <oc r="J138">
      <f>-'\\ITGES\Fin_Peo\ОБП 2023 год\[ОБП_ ТГЭС_1 кв 2023_.xlsb]8.ОФР'!$I$61/1000</f>
    </oc>
    <nc r="J138">
      <v>9.52</v>
    </nc>
  </rcc>
  <rcc rId="701" sId="1" numFmtId="4">
    <oc r="J139">
      <f>J109-J124</f>
    </oc>
    <nc r="J139">
      <v>247.05</v>
    </nc>
  </rcc>
  <rcc rId="702" sId="1" numFmtId="4">
    <oc r="J145">
      <f>J115-J130</f>
    </oc>
    <nc r="J145">
      <v>198.24</v>
    </nc>
  </rcc>
  <rcc rId="703" sId="1" numFmtId="4">
    <oc r="J147">
      <f>J117-J132</f>
    </oc>
    <nc r="J147">
      <v>13.78</v>
    </nc>
  </rcc>
  <rcc rId="704" sId="1" numFmtId="4">
    <oc r="J148" t="inlineStr">
      <is>
        <t xml:space="preserve"> -</t>
      </is>
    </oc>
    <nc r="J148">
      <v>0</v>
    </nc>
  </rcc>
  <rcc rId="705" sId="1" numFmtId="4">
    <oc r="J153">
      <f>J123-J138</f>
    </oc>
    <nc r="J153">
      <v>35.03</v>
    </nc>
  </rcc>
  <rcc rId="706" sId="1" numFmtId="4">
    <oc r="J154">
      <f>J155+J157</f>
    </oc>
    <nc r="J154">
      <v>247.05</v>
    </nc>
  </rcc>
  <rcc rId="707" sId="1" numFmtId="4">
    <oc r="J155">
      <f>'\\ITGES\Fin_Peo\ОБП 2023 год\[ОБП_ ТГЭС_1 кв 2023_.xlsb]8.ОФР'!$I$80/1000</f>
    </oc>
    <nc r="J155">
      <v>29.31</v>
    </nc>
  </rcc>
  <rcc rId="708" sId="1" numFmtId="4">
    <oc r="J156" t="inlineStr">
      <is>
        <t xml:space="preserve"> -</t>
      </is>
    </oc>
    <nc r="J156">
      <v>0</v>
    </nc>
  </rcc>
  <rcc rId="709" sId="1" numFmtId="4">
    <oc r="J157">
      <f>'\\ITGES\Fin_Peo\ОБП 2023 год\[ОБП_ ТГЭС_1 кв 2023_.xlsb]8.ОФР'!$I$77/1000</f>
    </oc>
    <nc r="J157">
      <v>204.89</v>
    </nc>
  </rcc>
  <rcc rId="710" sId="1" numFmtId="4">
    <oc r="J158" t="inlineStr">
      <is>
        <t xml:space="preserve"> -</t>
      </is>
    </oc>
    <nc r="J158">
      <v>12.85</v>
    </nc>
  </rcc>
  <rcc rId="711" sId="1">
    <nc r="J159" t="inlineStr">
      <is>
        <t xml:space="preserve"> -</t>
      </is>
    </nc>
  </rcc>
  <rcc rId="712" sId="1" numFmtId="4">
    <oc r="J160">
      <f>J109+J105+J69</f>
    </oc>
    <nc r="J160">
      <v>678.82000000000016</v>
    </nc>
  </rcc>
  <rcc rId="713" sId="1" numFmtId="4">
    <oc r="J161">
      <v>419.00400000000002</v>
    </oc>
    <nc r="J161">
      <v>400</v>
    </nc>
  </rcc>
  <rcc rId="714" sId="1" numFmtId="4">
    <oc r="J162">
      <v>100</v>
    </oc>
    <nc r="J162">
      <v>400</v>
    </nc>
  </rcc>
  <rcc rId="715" sId="1" numFmtId="4">
    <oc r="J163">
      <f>'\\ITGES\Fin_Peo\ОБП 2023 год\[ОБП_ ТГЭС_1 кв 2023_.xlsb]12.Прогнозный баланс'!$I$96/1000</f>
    </oc>
    <nc r="J163">
      <v>400</v>
    </nc>
  </rcc>
  <rcc rId="716" sId="1" numFmtId="4">
    <oc r="J164">
      <v>0</v>
    </oc>
    <nc r="J164">
      <v>400</v>
    </nc>
  </rcc>
  <rcc rId="717" sId="1" numFmtId="4">
    <oc r="J165">
      <f>J163/J160</f>
    </oc>
    <nc r="J165">
      <f>J163/J160</f>
    </nc>
  </rcc>
  <rcc rId="718" sId="1" numFmtId="4">
    <oc r="J167">
      <f>J173+J175+J184</f>
    </oc>
    <nc r="J167">
      <v>1795.02</v>
    </nc>
  </rcc>
  <rcc rId="719" sId="1" numFmtId="4">
    <oc r="J173">
      <f>'\\ITGES\Fin_Peo\БП 2023-2027гг\[Версия 2_БП_ ТГЭС_2023-2027 потери под инд3%.xlsb]11.БДДС (ДПН)'!$R$23/1000</f>
    </oc>
    <nc r="J173">
      <v>1672.86</v>
    </nc>
  </rcc>
  <rcc rId="720" sId="1" numFmtId="4">
    <oc r="J175">
      <f>'\\ITGES\Fin_Peo\БП 2023-2027гг\[Версия 2_БП_ ТГЭС_2023-2027 потери под инд3%.xlsb]11.БДДС (ДПН)'!$R$24/1000</f>
    </oc>
    <nc r="J175">
      <v>19.09</v>
    </nc>
  </rcc>
  <rcc rId="721" sId="1" numFmtId="4">
    <oc r="J176" t="inlineStr">
      <is>
        <t xml:space="preserve"> -</t>
      </is>
    </oc>
    <nc r="J176">
      <v>0</v>
    </nc>
  </rcc>
  <rcc rId="722" sId="1" numFmtId="4">
    <oc r="J181" t="inlineStr">
      <is>
        <t xml:space="preserve"> -</t>
      </is>
    </oc>
    <nc r="J181">
      <v>0</v>
    </nc>
  </rcc>
  <rcc rId="723" sId="1" numFmtId="4">
    <oc r="J182" t="inlineStr">
      <is>
        <t xml:space="preserve"> -</t>
      </is>
    </oc>
    <nc r="J182">
      <v>0</v>
    </nc>
  </rcc>
  <rcc rId="724" sId="1" numFmtId="4">
    <oc r="J183" t="inlineStr">
      <is>
        <t xml:space="preserve"> -</t>
      </is>
    </oc>
    <nc r="J183">
      <v>0</v>
    </nc>
  </rcc>
  <rcc rId="725" sId="1" numFmtId="4">
    <oc r="J184">
      <f>('\\ITGES\Fin_Peo\БП 2023-2027гг\[Версия 2_БП_ ТГЭС_2023-2027 потери под инд3%.xlsb]11.БДДС (ДПН)'!$R$22-'\\ITGES\Fin_Peo\БП 2023-2027гг\[Версия 2_БП_ ТГЭС_2023-2027 потери под инд3%.xlsb]11.БДДС (ДПН)'!$R$23-'\\ITGES\Fin_Peo\БП 2023-2027гг\[Версия 2_БП_ ТГЭС_2023-2027 потери под инд3%.xlsb]11.БДДС (ДПН)'!$R$24)/1000</f>
    </oc>
    <nc r="J184">
      <v>103.07</v>
    </nc>
  </rcc>
  <rcc rId="726" sId="1" numFmtId="4">
    <oc r="J185">
      <f>'\\ITGES\Fin_Peo\БП 2023-2027гг\[Версия 2_БП_ ТГЭС_2023-2027 потери под инд3%.xlsb]11.БДДС (ДПН)'!$R$53/1000</f>
    </oc>
    <nc r="J185">
      <v>1188.52</v>
    </nc>
  </rcc>
  <rcc rId="727" sId="1" numFmtId="4">
    <oc r="J186">
      <f>'\\ITGES\Fin_Peo\БП 2023-2027гг\[Версия 2_БП_ ТГЭС_2023-2027 потери под инд3%.xlsb]11.БДДС (ДПН)'!$R$63/1000</f>
    </oc>
    <nc r="J186">
      <v>4.63</v>
    </nc>
  </rcc>
  <rcc rId="728" sId="1" numFmtId="4">
    <oc r="J187">
      <f>('\\ITGES\Fin_Peo\БП 2023-2027гг\[Версия 2_БП_ ТГЭС_2023-2027 потери под инд3%.xlsb]11.БДДС (ДПН)'!$R$56-'\\ITGES\Fin_Peo\БП 2023-2027гг\[Версия 2_БП_ ТГЭС_2023-2027 потери под инд3%.xlsb]11.БДДС (ДПН)'!$R$63)/1000</f>
    </oc>
    <nc r="J187">
      <v>476.24</v>
    </nc>
  </rcc>
  <rcc rId="729" sId="1" numFmtId="4">
    <oc r="J188" t="inlineStr">
      <is>
        <t xml:space="preserve"> -</t>
      </is>
    </oc>
    <nc r="J188">
      <v>0</v>
    </nc>
  </rcc>
  <rcc rId="730" sId="1" numFmtId="4">
    <oc r="J189" t="inlineStr">
      <is>
        <t xml:space="preserve"> -</t>
      </is>
    </oc>
    <nc r="J189">
      <v>0</v>
    </nc>
  </rcc>
  <rcc rId="731" sId="1" numFmtId="4">
    <oc r="J190">
      <f>'\\ITGES\Fin_Peo\БП 2023-2027гг\[Версия 2_БП_ ТГЭС_2023-2027 потери под инд3%.xlsb]11.БДДС (ДПН)'!$R$58/1000</f>
    </oc>
    <nc r="J190">
      <v>476.24</v>
    </nc>
  </rcc>
  <rcc rId="732" sId="1" numFmtId="4">
    <oc r="J191" t="inlineStr">
      <is>
        <t xml:space="preserve"> -</t>
      </is>
    </oc>
    <nc r="J191">
      <v>0</v>
    </nc>
  </rcc>
  <rcc rId="733" sId="1" numFmtId="4">
    <oc r="J192" t="inlineStr">
      <is>
        <t xml:space="preserve"> -</t>
      </is>
    </oc>
    <nc r="J192">
      <v>0</v>
    </nc>
  </rcc>
  <rcc rId="734" sId="1" numFmtId="4">
    <oc r="J193" t="inlineStr">
      <is>
        <t xml:space="preserve"> -</t>
      </is>
    </oc>
    <nc r="J193">
      <v>0</v>
    </nc>
  </rcc>
  <rcc rId="735" sId="1" numFmtId="4">
    <oc r="J194">
      <f>'\\ITGES\Fin_Peo\БП 2023-2027гг\[Версия 2_БП_ ТГЭС_2023-2027 потери под инд3%.xlsb]11.БДДС (ДПН)'!$R$87/1000</f>
    </oc>
    <nc r="J194">
      <v>163.81</v>
    </nc>
  </rcc>
  <rcc rId="736" sId="1" numFmtId="4">
    <oc r="J195">
      <f>'\\ITGES\Fin_Peo\БП 2023-2027гг\[Версия 2_БП_ ТГЭС_2023-2027 потери под инд3%.xlsb]11.БДДС (ДПН)'!$R$89/1000</f>
    </oc>
    <nc r="J195">
      <v>54.59</v>
    </nc>
  </rcc>
  <rcc rId="737" sId="1" numFmtId="4">
    <oc r="J196">
      <f>'\\ITGES\Fin_Peo\БП 2023-2027гг\[Версия 2_БП_ ТГЭС_2023-2027 потери под инд3%.xlsb]11.БДДС (ДПН)'!$R$92/1000</f>
    </oc>
    <nc r="J196">
      <v>265.24</v>
    </nc>
  </rcc>
  <rcc rId="738" sId="1" numFmtId="4">
    <oc r="J197">
      <f>'\\ITGES\Fin_Peo\БП 2023-2027гг\[Версия 2_БП_ ТГЭС_2023-2027 потери под инд3%.xlsb]11.БДДС (ДПН)'!$R$101/1000</f>
    </oc>
    <nc r="J197">
      <v>67.069999999999993</v>
    </nc>
  </rcc>
  <rcc rId="739" sId="1" numFmtId="4">
    <oc r="J198">
      <f>'\\ITGES\Fin_Peo\БП 2023-2027гг\[Версия 2_БП_ ТГЭС_2023-2027 потери под инд3%.xlsb]11.БДДС (ДПН)'!$R$55/1000</f>
    </oc>
    <nc r="J198">
      <v>25.43</v>
    </nc>
  </rcc>
  <rcc rId="740" sId="1" numFmtId="4">
    <oc r="J199">
      <f>'\\ITGES\Fin_Peo\БП 2023-2027гг\[Версия 2_БП_ ТГЭС_2023-2027 потери под инд3%.xlsb]11.БДДС (ДПН)'!$R$74/1000</f>
    </oc>
    <nc r="J199">
      <v>88.94</v>
    </nc>
  </rcc>
  <rcc rId="741" sId="1" numFmtId="4">
    <oc r="J200">
      <f>'\\ITGES\Fin_Peo\БП 2023-2027гг\[Версия 2_БП_ ТГЭС_2023-2027 потери под инд3%.xlsb]11.БДДС (ДПН)'!$R$106/1000</f>
    </oc>
    <nc r="J200">
      <v>0.43</v>
    </nc>
  </rcc>
  <rcc rId="742" sId="1" numFmtId="4">
    <oc r="J201">
      <f>'\\ITGES\Fin_Peo\БП 2023-2027гг\[Версия 2_БП_ ТГЭС_2023-2027 потери под инд3%.xlsb]11.БДДС (ДПН)'!$R$187/1000</f>
    </oc>
    <nc r="J201">
      <v>44.93</v>
    </nc>
  </rcc>
  <rcc rId="743" sId="1" numFmtId="4">
    <oc r="J202">
      <f>J185-J186-J187-J194-J195-J196-J198-J199-J200-J201</f>
    </oc>
    <nc r="J202">
      <v>64.28</v>
    </nc>
  </rcc>
  <rcc rId="744" sId="1" numFmtId="4">
    <oc r="J203">
      <f>'\\ITGES\Fin_Peo\БП 2023-2027гг\[Версия 2_БП_ ТГЭС_2023-2027 потери под инд3%.xlsb]11.БДДС (ДПН)'!$R$223</f>
    </oc>
    <nc r="J203">
      <v>0</v>
    </nc>
  </rcc>
  <rcc rId="745" sId="1" numFmtId="4">
    <oc r="J204" t="inlineStr">
      <is>
        <t xml:space="preserve"> -</t>
      </is>
    </oc>
    <nc r="J204">
      <v>0</v>
    </nc>
  </rcc>
  <rcc rId="746" sId="1" numFmtId="4">
    <oc r="J205" t="inlineStr">
      <is>
        <t xml:space="preserve"> -</t>
      </is>
    </oc>
    <nc r="J205">
      <v>0</v>
    </nc>
  </rcc>
  <rcc rId="747" sId="1" numFmtId="4">
    <oc r="J206" t="inlineStr">
      <is>
        <t xml:space="preserve"> -</t>
      </is>
    </oc>
    <nc r="J206">
      <v>0</v>
    </nc>
  </rcc>
  <rcc rId="748" sId="1" numFmtId="4">
    <oc r="J207" t="inlineStr">
      <is>
        <t xml:space="preserve"> -</t>
      </is>
    </oc>
    <nc r="J207">
      <v>0</v>
    </nc>
  </rcc>
  <rcc rId="749" sId="1" numFmtId="4">
    <oc r="J208" t="inlineStr">
      <is>
        <t xml:space="preserve"> -</t>
      </is>
    </oc>
    <nc r="J208">
      <v>0</v>
    </nc>
  </rcc>
  <rcc rId="750" sId="1" numFmtId="4">
    <oc r="J209">
      <f>'\\ITGES\Fin_Peo\БП 2023-2027гг\[Версия 2_БП_ ТГЭС_2023-2027 потери под инд3%.xlsb]11.БДДС (ДПН)'!$R$232</f>
    </oc>
    <nc r="J209">
      <v>0</v>
    </nc>
  </rcc>
  <rcc rId="751" sId="1" numFmtId="4">
    <oc r="J210">
      <f>'\\ITGES\Fin_Peo\БП 2023-2027гг\[Версия 2_БП_ ТГЭС_2023-2027 потери под инд3%.xlsb]11.БДДС (ДПН)'!$R$233/1000</f>
    </oc>
    <nc r="J210">
      <v>418.9</v>
    </nc>
  </rcc>
  <rcc rId="752" sId="1" numFmtId="4">
    <oc r="J211">
      <f>'\\ITGES\Fin_Peo\БП 2023-2027гг\[Версия 2_БП_ ТГЭС_2023-2027 потери под инд3%.xlsb]11.БДДС (ДПН)'!$R$234/1000</f>
    </oc>
    <nc r="J211">
      <v>418.9</v>
    </nc>
  </rcc>
  <rcc rId="753" sId="1" numFmtId="4">
    <oc r="J212">
      <f>('\\ITGES\Fin_Peo\БП 2023-2027гг\[Версия 2_БП_ ТГЭС_2023-2027 потери под инд3%.xlsb]11.БДДС (ДПН)'!$R$235+'\\ITGES\Fin_Peo\БП 2023-2027гг\[Версия 2_БП_ ТГЭС_2023-2027 потери под инд3%.xlsb]11.БДДС (ДПН)'!$R$236)/1000</f>
    </oc>
    <nc r="J212">
      <v>308.83999999999997</v>
    </nc>
  </rcc>
  <rcc rId="754" sId="1" numFmtId="4">
    <oc r="J213" t="inlineStr">
      <is>
        <t xml:space="preserve"> -</t>
      </is>
    </oc>
    <nc r="J213">
      <v>104.47</v>
    </nc>
  </rcc>
  <rcc rId="755" sId="1" numFmtId="4">
    <oc r="J214" t="inlineStr">
      <is>
        <t xml:space="preserve"> -</t>
      </is>
    </oc>
    <nc r="J214">
      <v>5.6</v>
    </nc>
  </rcc>
  <rcc rId="756" sId="1" numFmtId="4">
    <oc r="J215" t="inlineStr">
      <is>
        <t xml:space="preserve"> -</t>
      </is>
    </oc>
    <nc r="J215">
      <v>0</v>
    </nc>
  </rcc>
  <rcc rId="757" sId="1" numFmtId="4">
    <oc r="J216" t="inlineStr">
      <is>
        <t xml:space="preserve"> -</t>
      </is>
    </oc>
    <nc r="J216">
      <v>0</v>
    </nc>
  </rcc>
  <rcc rId="758" sId="1" numFmtId="4">
    <oc r="J217">
      <f>'\\ITGES\Fin_Peo\БП 2023-2027гг\[Версия 2_БП_ ТГЭС_2023-2027 потери под инд3%.xlsb]11.БДДС (ДПН)'!$R$240/1000</f>
    </oc>
    <nc r="J217">
      <v>0</v>
    </nc>
  </rcc>
  <rcc rId="759" sId="1" numFmtId="4">
    <oc r="J219" t="inlineStr">
      <is>
        <t xml:space="preserve"> -</t>
      </is>
    </oc>
    <nc r="J219">
      <v>0</v>
    </nc>
  </rcc>
  <rcc rId="760" sId="1" numFmtId="4">
    <oc r="J221" t="inlineStr">
      <is>
        <t xml:space="preserve"> -</t>
      </is>
    </oc>
    <nc r="J221">
      <v>0</v>
    </nc>
  </rcc>
  <rcc rId="761" sId="1" numFmtId="4">
    <oc r="J222">
      <f>'\\ITGES\Fin_Peo\БП 2023-2027гг\[Версия 2_БП_ ТГЭС_2023-2027 потери под инд3%.xlsb]11.БДДС (ДПН)'!$R$262/1000</f>
    </oc>
    <nc r="J222">
      <v>102.25</v>
    </nc>
  </rcc>
  <rcc rId="762" sId="1" numFmtId="4">
    <oc r="J223">
      <f>'\\ITGES\Fin_Peo\БП 2023-2027гг\[Версия 2_БП_ ТГЭС_2023-2027 потери под инд3%.xlsb]11.БДДС (ДПН)'!$R$273/1000</f>
    </oc>
    <nc r="J223">
      <v>2.25</v>
    </nc>
  </rcc>
  <rcc rId="763" sId="1" numFmtId="4">
    <oc r="J224">
      <f>'\\ITGES\Fin_Peo\БП 2023-2027гг\[Версия 2_БП_ ТГЭС_2023-2027 потери под инд3%.xlsb]11.БДДС (ДПН)'!$R$264/1000</f>
    </oc>
    <nc r="J224">
      <v>100</v>
    </nc>
  </rcc>
  <rcc rId="764" sId="1" numFmtId="4">
    <oc r="J225" t="inlineStr">
      <is>
        <t xml:space="preserve"> -</t>
      </is>
    </oc>
    <nc r="J225">
      <v>100</v>
    </nc>
  </rcc>
  <rcc rId="765" sId="1" numFmtId="4">
    <oc r="J226">
      <f>'\\ITGES\Fin_Peo\БП 2023-2027гг\[Версия 2_БП_ ТГЭС_2023-2027 потери под инд3%.xlsb]11.БДДС (ДПН)'!$R$266/1000</f>
    </oc>
    <nc r="J226">
      <v>0</v>
    </nc>
  </rcc>
  <rcc rId="766" sId="1" numFmtId="4">
    <oc r="J227" t="inlineStr">
      <is>
        <t xml:space="preserve"> -</t>
      </is>
    </oc>
    <nc r="J227">
      <v>0</v>
    </nc>
  </rcc>
  <rcc rId="767" sId="1" numFmtId="4">
    <oc r="J228" t="inlineStr">
      <is>
        <t xml:space="preserve"> -</t>
      </is>
    </oc>
    <nc r="J228">
      <v>0</v>
    </nc>
  </rcc>
  <rcc rId="768" sId="1" numFmtId="4">
    <oc r="J229" t="inlineStr">
      <is>
        <t xml:space="preserve"> -</t>
      </is>
    </oc>
    <nc r="J229">
      <v>0</v>
    </nc>
  </rcc>
  <rcc rId="769" sId="1" numFmtId="4">
    <oc r="J230" t="inlineStr">
      <is>
        <t xml:space="preserve"> -</t>
      </is>
    </oc>
    <nc r="J230">
      <v>0</v>
    </nc>
  </rcc>
  <rcc rId="770" sId="1" numFmtId="4">
    <oc r="J231" t="inlineStr">
      <is>
        <t xml:space="preserve"> -</t>
      </is>
    </oc>
    <nc r="J231">
      <v>0</v>
    </nc>
  </rcc>
  <rcc rId="771" sId="1" numFmtId="4">
    <oc r="J232" t="inlineStr">
      <is>
        <t xml:space="preserve"> -</t>
      </is>
    </oc>
    <nc r="J232">
      <v>0</v>
    </nc>
  </rcc>
  <rcc rId="772" sId="1" numFmtId="4">
    <oc r="J233" t="inlineStr">
      <is>
        <t xml:space="preserve"> -</t>
      </is>
    </oc>
    <nc r="J233">
      <v>0</v>
    </nc>
  </rcc>
  <rcc rId="773" sId="1" numFmtId="4">
    <oc r="J234">
      <f>'\\ITGES\Fin_Peo\БП 2023-2027гг\[Версия 2_БП_ ТГЭС_2023-2027 потери под инд3%.xlsb]11.БДДС (ДПН)'!$R$279/1000</f>
    </oc>
    <nc r="J234">
      <v>0</v>
    </nc>
  </rcc>
  <rcc rId="774" sId="1" numFmtId="4">
    <oc r="J235">
      <f>'\\ITGES\Fin_Peo\БП 2023-2027гг\[Версия 2_БП_ ТГЭС_2023-2027 потери под инд3%.xlsb]11.БДДС (ДПН)'!$R$280/1000</f>
    </oc>
    <nc r="J235">
      <v>275.52300000000002</v>
    </nc>
  </rcc>
  <rcc rId="775" sId="1" numFmtId="4">
    <oc r="J236">
      <f>('\\ITGES\Fin_Peo\БП 2023-2027гг\[Версия 2_БП_ ТГЭС_2023-2027 потери под инд3%.xlsb]11.БДДС (ДПН)'!$R$282+'\\ITGES\Fin_Peo\БП 2023-2027гг\[Версия 2_БП_ ТГЭС_2023-2027 потери под инд3%.xlsb]11.БДДС (ДПН)'!$R$283)/1000</f>
    </oc>
    <nc r="J236">
      <v>100</v>
    </nc>
  </rcc>
  <rcc rId="776" sId="1" numFmtId="4">
    <oc r="J237" t="inlineStr">
      <is>
        <t xml:space="preserve"> -</t>
      </is>
    </oc>
    <nc r="J237">
      <v>0</v>
    </nc>
  </rcc>
  <rcc rId="777" sId="1" numFmtId="4">
    <oc r="J238">
      <v>0</v>
    </oc>
    <nc r="J238">
      <v>100</v>
    </nc>
  </rcc>
  <rcc rId="778" sId="1" numFmtId="4">
    <oc r="J239" t="inlineStr">
      <is>
        <t xml:space="preserve"> -</t>
      </is>
    </oc>
    <nc r="J239">
      <v>0</v>
    </nc>
  </rcc>
  <rcc rId="779" sId="1" numFmtId="4">
    <oc r="J240" t="inlineStr">
      <is>
        <t xml:space="preserve"> -</t>
      </is>
    </oc>
    <nc r="J240">
      <v>175.52</v>
    </nc>
  </rcc>
  <rcc rId="780" sId="1" numFmtId="4">
    <oc r="J241">
      <f>'\\ITGES\Fin_Peo\БП 2023-2027гг\[Версия 2_БП_ ТГЭС_2023-2027 потери под инд3%.xlsb]11.БДДС (ДПН)'!$R$293/1000</f>
    </oc>
    <nc r="J241">
      <v>0</v>
    </nc>
  </rcc>
  <rcc rId="781" sId="1" numFmtId="4">
    <oc r="J242">
      <f>J167-J185</f>
    </oc>
    <nc r="J242">
      <v>606.5</v>
    </nc>
  </rcc>
  <rcc rId="782" sId="1" numFmtId="4">
    <oc r="J243">
      <f>J203-J210</f>
    </oc>
    <nc r="J243">
      <v>-418.9</v>
    </nc>
  </rcc>
  <rcc rId="783" sId="1" numFmtId="4">
    <oc r="J244" t="inlineStr">
      <is>
        <t xml:space="preserve"> -</t>
      </is>
    </oc>
    <nc r="J244">
      <v>-418.9</v>
    </nc>
  </rcc>
  <rcc rId="784" sId="1" numFmtId="4">
    <oc r="J245" t="inlineStr">
      <is>
        <t xml:space="preserve"> -</t>
      </is>
    </oc>
    <nc r="J245">
      <v>0</v>
    </nc>
  </rcc>
  <rcc rId="785" sId="1" numFmtId="4">
    <oc r="J246">
      <f>J222-J235</f>
    </oc>
    <nc r="J246">
      <v>-173.27300000000002</v>
    </nc>
  </rcc>
  <rcc rId="786" sId="1" numFmtId="4">
    <oc r="J247" t="inlineStr">
      <is>
        <t xml:space="preserve"> -</t>
      </is>
    </oc>
    <nc r="J247">
      <v>0</v>
    </nc>
  </rcc>
  <rcc rId="787" sId="1" numFmtId="4">
    <oc r="J248" t="inlineStr">
      <is>
        <t xml:space="preserve"> -</t>
      </is>
    </oc>
    <nc r="J248">
      <v>-173.27</v>
    </nc>
  </rcc>
  <rcc rId="788" sId="1" numFmtId="4">
    <oc r="J249" t="inlineStr">
      <is>
        <t xml:space="preserve"> -</t>
      </is>
    </oc>
    <nc r="J249">
      <v>0</v>
    </nc>
  </rcc>
  <rcc rId="789" sId="1" numFmtId="4">
    <oc r="J250">
      <f>J242+J243+J246</f>
    </oc>
    <nc r="J250">
      <v>14.326999999999998</v>
    </nc>
  </rcc>
  <rcc rId="790" sId="1" numFmtId="4">
    <oc r="J251">
      <f>K251</f>
    </oc>
    <nc r="J251">
      <v>99.12599999999992</v>
    </nc>
  </rcc>
  <rcc rId="791" sId="1" numFmtId="4">
    <oc r="J252">
      <f>J251+J250</f>
    </oc>
    <nc r="J252">
      <v>113.45299999999992</v>
    </nc>
  </rcc>
  <rcc rId="792" sId="1" numFmtId="4">
    <oc r="J254" t="inlineStr">
      <is>
        <t xml:space="preserve"> -</t>
      </is>
    </oc>
    <nc r="J254">
      <v>218.21</v>
    </nc>
  </rcc>
  <rcc rId="793" sId="1" numFmtId="4">
    <oc r="J265" t="inlineStr">
      <is>
        <t xml:space="preserve"> -</t>
      </is>
    </oc>
    <nc r="J265">
      <v>158.07</v>
    </nc>
  </rcc>
  <rcc rId="794" sId="1" numFmtId="4">
    <oc r="J266" t="inlineStr">
      <is>
        <t xml:space="preserve"> -</t>
      </is>
    </oc>
    <nc r="J266">
      <v>0</v>
    </nc>
  </rcc>
  <rcc rId="795" sId="1" numFmtId="4">
    <oc r="J269" t="inlineStr">
      <is>
        <t xml:space="preserve"> -</t>
      </is>
    </oc>
    <nc r="J269">
      <v>26.08</v>
    </nc>
  </rcc>
  <rcc rId="796" sId="1" numFmtId="4">
    <oc r="J270" t="inlineStr">
      <is>
        <t xml:space="preserve"> -</t>
      </is>
    </oc>
    <nc r="J270">
      <v>0</v>
    </nc>
  </rcc>
  <rcc rId="797" sId="1" numFmtId="4">
    <oc r="J271" t="inlineStr">
      <is>
        <t xml:space="preserve"> -</t>
      </is>
    </oc>
    <nc r="J271">
      <v>0</v>
    </nc>
  </rcc>
  <rcc rId="798" sId="1" numFmtId="4">
    <oc r="J272" t="inlineStr">
      <is>
        <t xml:space="preserve"> -</t>
      </is>
    </oc>
    <nc r="J272">
      <v>0</v>
    </nc>
  </rcc>
  <rcc rId="799" sId="1" numFmtId="4">
    <oc r="J281" t="inlineStr">
      <is>
        <t xml:space="preserve"> -</t>
      </is>
    </oc>
    <nc r="J281">
      <v>34.06</v>
    </nc>
  </rcc>
  <rcc rId="800" sId="1" numFmtId="4">
    <oc r="J282" t="inlineStr">
      <is>
        <t xml:space="preserve"> -</t>
      </is>
    </oc>
    <nc r="J282">
      <v>0</v>
    </nc>
  </rcc>
  <rcc rId="801" sId="1" numFmtId="4">
    <oc r="J283" t="inlineStr">
      <is>
        <t xml:space="preserve"> -</t>
      </is>
    </oc>
    <nc r="J283">
      <v>139.31</v>
    </nc>
  </rcc>
  <rcc rId="802" sId="1" numFmtId="4">
    <oc r="J284" t="inlineStr">
      <is>
        <t xml:space="preserve"> -</t>
      </is>
    </oc>
    <nc r="J284">
      <v>0</v>
    </nc>
  </rcc>
  <rcc rId="803" sId="1" numFmtId="4">
    <oc r="J285" t="inlineStr">
      <is>
        <t xml:space="preserve"> -</t>
      </is>
    </oc>
    <nc r="J285">
      <v>0</v>
    </nc>
  </rcc>
  <rcc rId="804" sId="1" numFmtId="4">
    <oc r="J286" t="inlineStr">
      <is>
        <t xml:space="preserve"> -</t>
      </is>
    </oc>
    <nc r="J286">
      <v>28.78</v>
    </nc>
  </rcc>
  <rcc rId="805" sId="1" numFmtId="4">
    <oc r="J287" t="inlineStr">
      <is>
        <t xml:space="preserve"> -</t>
      </is>
    </oc>
    <nc r="J287">
      <v>0</v>
    </nc>
  </rcc>
  <rcc rId="806" sId="1" numFmtId="4">
    <oc r="J288" t="inlineStr">
      <is>
        <t xml:space="preserve"> -</t>
      </is>
    </oc>
    <nc r="J288">
      <v>0</v>
    </nc>
  </rcc>
  <rcc rId="807" sId="1" numFmtId="4">
    <oc r="J289" t="inlineStr">
      <is>
        <t xml:space="preserve"> -</t>
      </is>
    </oc>
    <nc r="J289">
      <v>28.78</v>
    </nc>
  </rcc>
  <rcc rId="808" sId="1" numFmtId="4">
    <oc r="J290" t="inlineStr">
      <is>
        <t xml:space="preserve"> -</t>
      </is>
    </oc>
    <nc r="J290">
      <v>0</v>
    </nc>
  </rcc>
  <rcc rId="809" sId="1" numFmtId="4">
    <oc r="J291" t="inlineStr">
      <is>
        <t xml:space="preserve"> -</t>
      </is>
    </oc>
    <nc r="J291">
      <v>0</v>
    </nc>
  </rcc>
  <rcc rId="810" sId="1" numFmtId="4">
    <oc r="J292" t="inlineStr">
      <is>
        <t xml:space="preserve"> -</t>
      </is>
    </oc>
    <nc r="J292">
      <v>0</v>
    </nc>
  </rcc>
  <rcc rId="811" sId="1" numFmtId="4">
    <oc r="J293" t="inlineStr">
      <is>
        <t xml:space="preserve"> -</t>
      </is>
    </oc>
    <nc r="J293">
      <v>0</v>
    </nc>
  </rcc>
  <rcc rId="812" sId="1" numFmtId="4">
    <oc r="J294" t="inlineStr">
      <is>
        <t xml:space="preserve"> -</t>
      </is>
    </oc>
    <nc r="J294">
      <v>0</v>
    </nc>
  </rcc>
  <rcc rId="813" sId="1" numFmtId="4">
    <oc r="J295" t="inlineStr">
      <is>
        <t xml:space="preserve"> -</t>
      </is>
    </oc>
    <nc r="J295">
      <v>20.41</v>
    </nc>
  </rcc>
  <rcc rId="814" sId="1" numFmtId="4">
    <oc r="J296" t="inlineStr">
      <is>
        <t xml:space="preserve"> -</t>
      </is>
    </oc>
    <nc r="J296">
      <v>0</v>
    </nc>
  </rcc>
  <rcc rId="815" sId="1" numFmtId="4">
    <oc r="J297" t="inlineStr">
      <is>
        <t xml:space="preserve"> -</t>
      </is>
    </oc>
    <nc r="J297">
      <v>7.76</v>
    </nc>
  </rcc>
  <rcc rId="816" sId="1" numFmtId="4">
    <oc r="J298" t="inlineStr">
      <is>
        <t xml:space="preserve"> -</t>
      </is>
    </oc>
    <nc r="J298">
      <v>0</v>
    </nc>
  </rcc>
  <rcc rId="817" sId="1" numFmtId="4">
    <oc r="J299" t="inlineStr">
      <is>
        <t xml:space="preserve"> -</t>
      </is>
    </oc>
    <nc r="J299">
      <v>28.46</v>
    </nc>
  </rcc>
  <rcc rId="818" sId="1" numFmtId="4">
    <oc r="J300" t="inlineStr">
      <is>
        <t xml:space="preserve"> -</t>
      </is>
    </oc>
    <nc r="J300">
      <v>0</v>
    </nc>
  </rcc>
  <rcc rId="819" sId="1" numFmtId="4">
    <oc r="J301" t="inlineStr">
      <is>
        <t xml:space="preserve"> -</t>
      </is>
    </oc>
    <nc r="J301">
      <v>7.6</v>
    </nc>
  </rcc>
  <rcc rId="820" sId="1" numFmtId="4">
    <oc r="J302" t="inlineStr">
      <is>
        <t xml:space="preserve"> -</t>
      </is>
    </oc>
    <nc r="J302">
      <v>0</v>
    </nc>
  </rcc>
  <rcc rId="821" sId="1" numFmtId="4">
    <oc r="J303" t="inlineStr">
      <is>
        <t xml:space="preserve"> -</t>
      </is>
    </oc>
    <nc r="J303">
      <v>46.3</v>
    </nc>
  </rcc>
  <rcc rId="822" sId="1" numFmtId="4">
    <oc r="J304" t="inlineStr">
      <is>
        <t xml:space="preserve"> -</t>
      </is>
    </oc>
    <nc r="J304">
      <v>0</v>
    </nc>
  </rcc>
  <rcc rId="823" sId="1" numFmtId="4">
    <oc r="J313" t="inlineStr">
      <is>
        <t xml:space="preserve"> -</t>
      </is>
    </oc>
    <nc r="J313">
      <v>0</v>
    </nc>
  </rcc>
  <rcc rId="824" sId="1">
    <oc r="J319" t="inlineStr">
      <is>
        <t>х</t>
      </is>
    </oc>
    <nc r="J319" t="inlineStr">
      <is>
        <t xml:space="preserve"> -</t>
      </is>
    </nc>
  </rcc>
  <rcc rId="825" sId="1">
    <oc r="J325" t="inlineStr">
      <is>
        <t>х</t>
      </is>
    </oc>
    <nc r="J325" t="inlineStr">
      <is>
        <t xml:space="preserve"> -</t>
      </is>
    </nc>
  </rcc>
  <rcc rId="826" sId="1">
    <oc r="J328" t="inlineStr">
      <is>
        <t>х</t>
      </is>
    </oc>
    <nc r="J328" t="inlineStr">
      <is>
        <t xml:space="preserve"> -</t>
      </is>
    </nc>
  </rcc>
  <rcc rId="827" sId="1">
    <oc r="J332" t="inlineStr">
      <is>
        <t>х</t>
      </is>
    </oc>
    <nc r="J332" t="inlineStr">
      <is>
        <t xml:space="preserve"> -</t>
      </is>
    </nc>
  </rcc>
  <rcc rId="828" sId="1">
    <oc r="J335" t="inlineStr">
      <is>
        <t>х</t>
      </is>
    </oc>
    <nc r="J335" t="inlineStr">
      <is>
        <t xml:space="preserve"> -</t>
      </is>
    </nc>
  </rcc>
  <rcc rId="829" sId="1">
    <oc r="J339" t="inlineStr">
      <is>
        <t>х</t>
      </is>
    </oc>
    <nc r="J339" t="inlineStr">
      <is>
        <t xml:space="preserve"> -</t>
      </is>
    </nc>
  </rcc>
  <rcc rId="830" sId="1" numFmtId="4">
    <oc r="J340" t="inlineStr">
      <is>
        <t xml:space="preserve"> -</t>
      </is>
    </oc>
    <nc r="J340">
      <v>1021.14</v>
    </nc>
  </rcc>
  <rcc rId="831" sId="1" numFmtId="4">
    <oc r="J344">
      <f>'\\ITGES\Fin_Peo\ОБП 2023 год\[ОБП_ ТГЭС_1 кв 2023_.xlsb]4.Баланс ээ'!$I$42</f>
    </oc>
    <nc r="J344">
      <v>124.21</v>
    </nc>
  </rcc>
  <rcc rId="832" sId="1" numFmtId="4">
    <oc r="J345">
      <f>'\\ITGES\Fin_Peo\ОБП 2023 год\[ОБП_ ТГЭС_1 кв 2023_.xlsb]3.Программа реализации'!$I$278</f>
    </oc>
    <nc r="J345">
      <v>160.99</v>
    </nc>
  </rcc>
  <rcc rId="833" sId="1" numFmtId="4">
    <oc r="J347">
      <f>J345</f>
    </oc>
    <nc r="J347">
      <v>160.99</v>
    </nc>
  </rcc>
  <rcc rId="834" sId="1" numFmtId="4">
    <oc r="J349">
      <f>'\\ITGES\Fin_Peo\ОБП 2023 год\[ОБП_ ТГЭС_1 кв 2023_.xlsb]2.Оценочные показатели'!$I$53</f>
    </oc>
    <nc r="J349">
      <v>22718.78</v>
    </nc>
  </rcc>
  <rcc rId="835" sId="1" numFmtId="4">
    <oc r="J350">
      <v>875.46992999999998</v>
    </oc>
    <nc r="J350">
      <v>1021.1400000000001</v>
    </nc>
  </rcc>
  <rcc rId="836" sId="1">
    <oc r="J351" t="inlineStr">
      <is>
        <t>х</t>
      </is>
    </oc>
    <nc r="J351" t="inlineStr">
      <is>
        <t xml:space="preserve"> -</t>
      </is>
    </nc>
  </rcc>
  <rcc rId="837" sId="1">
    <oc r="J356" t="inlineStr">
      <is>
        <t>х</t>
      </is>
    </oc>
    <nc r="J356" t="inlineStr">
      <is>
        <t xml:space="preserve"> -</t>
      </is>
    </nc>
  </rcc>
  <rcc rId="838" sId="1" numFmtId="4">
    <oc r="J367">
      <f>'\\ITGES\Fin_Peo\ОБП 2023 год\[ОБП_ ТГЭС_1 кв 2023_.xlsb]7.Затраты на персонал'!$J$17</f>
    </oc>
    <nc r="J367">
      <v>279</v>
    </nc>
  </rcc>
  <rcc rId="839" sId="1" numFmtId="4">
    <oc r="J372">
      <f>J373</f>
    </oc>
    <nc r="J372">
      <v>418.9</v>
    </nc>
  </rcc>
  <rcc rId="840" sId="1" numFmtId="4">
    <oc r="J373">
      <f>'\\ITGES\Fin_Peo\ОБП 2023 год\[ОБП_ ТГЭС_1 кв 2023_.xlsb]6.ИПР'!$I$39/1000</f>
    </oc>
    <nc r="J373">
      <v>418.9</v>
    </nc>
  </rcc>
  <rcc rId="841" sId="1" numFmtId="4">
    <oc r="J374">
      <f>'\\ITGES\Fin_Peo\ОБП 2023 год\[ОБП_ ТГЭС_1 кв 2023_.xlsb]6.ИПР'!$I$40/1000</f>
    </oc>
    <nc r="J374">
      <v>29.306000000000001</v>
    </nc>
  </rcc>
  <rcc rId="842" sId="1" numFmtId="4">
    <oc r="J375">
      <f>J381+J383</f>
    </oc>
    <nc r="J375">
      <v>29.306000000000001</v>
    </nc>
  </rcc>
  <rcc rId="843" sId="1" numFmtId="4">
    <oc r="J381">
      <f>'\\ITGES\Fin_Peo\ОБП 2023 год\[ОБП_ ТГЭС_1 кв 2023_.xlsb]6.ИПР'!$I$41/1000</f>
    </oc>
    <nc r="J381">
      <v>29.306000000000001</v>
    </nc>
  </rcc>
  <rcc rId="844" sId="1" numFmtId="4">
    <oc r="J383">
      <f>J386</f>
    </oc>
    <nc r="J383">
      <v>0</v>
    </nc>
  </rcc>
  <rcc rId="845" sId="1" numFmtId="4">
    <oc r="J386">
      <f>'\\ITGES\Fin_Peo\ОБП 2023 год\[ОБП_ ТГЭС_1 кв 2023_.xlsb]6.ИПР'!$I$42/1000</f>
    </oc>
    <nc r="J386">
      <v>0</v>
    </nc>
  </rcc>
  <rcc rId="846" sId="1" numFmtId="4">
    <oc r="J387" t="inlineStr">
      <is>
        <t>-</t>
      </is>
    </oc>
    <nc r="J387">
      <v>0</v>
    </nc>
  </rcc>
  <rcc rId="847" sId="1" numFmtId="4">
    <oc r="J398">
      <f>J399</f>
    </oc>
    <nc r="J398">
      <v>319.77999999999997</v>
    </nc>
  </rcc>
  <rcc rId="848" sId="1" numFmtId="4">
    <oc r="J399">
      <f>J405</f>
    </oc>
    <nc r="J399">
      <v>319.77999999999997</v>
    </nc>
  </rcc>
  <rcc rId="849" sId="1" numFmtId="4">
    <oc r="J405">
      <f>'\\ITGES\Fin_Peo\ОБП 2023 год\[ОБП_ ТГЭС_1 кв 2023_.xlsb]6.ИПР'!$I$47/1000</f>
    </oc>
    <nc r="J405">
      <v>319.77999999999997</v>
    </nc>
  </rcc>
  <rcc rId="850" sId="1" numFmtId="4">
    <oc r="J426">
      <f>'\\ITGES\Fin_Peo\ОБП 2023 год\[ОБП_ ТГЭС_1 кв 2023_.xlsb]6.ИПР'!$I$50/1000</f>
    </oc>
    <nc r="J426">
      <v>69.816999999999993</v>
    </nc>
  </rcc>
  <rcc rId="851" sId="1" numFmtId="4">
    <oc r="J428">
      <v>0</v>
    </oc>
    <nc r="J428" t="inlineStr">
      <is>
        <t xml:space="preserve"> -</t>
      </is>
    </nc>
  </rcc>
  <rcc rId="852" sId="1" numFmtId="4">
    <oc r="J443" t="inlineStr">
      <is>
        <t xml:space="preserve"> -</t>
      </is>
    </oc>
    <nc r="J443">
      <v>116.469526</v>
    </nc>
  </rcc>
  <rcc rId="853" sId="1" numFmtId="4">
    <oc r="J444" t="inlineStr">
      <is>
        <t xml:space="preserve"> -</t>
      </is>
    </oc>
    <nc r="J444">
      <v>12.052</v>
    </nc>
  </rcc>
  <rcc rId="854" sId="1" numFmtId="4">
    <oc r="J445" t="inlineStr">
      <is>
        <t xml:space="preserve"> -</t>
      </is>
    </oc>
    <nc r="J445">
      <v>104.417526</v>
    </nc>
  </rcc>
  <rcc rId="855" sId="1" numFmtId="4">
    <oc r="J446" t="inlineStr">
      <is>
        <t xml:space="preserve"> -</t>
      </is>
    </oc>
    <nc r="J446">
      <v>0</v>
    </nc>
  </rcc>
  <rcc rId="856" sId="1" numFmtId="4">
    <oc r="J447">
      <f>J448+J449</f>
    </oc>
    <nc r="J447">
      <v>349.08599999999996</v>
    </nc>
  </rcc>
  <rcc rId="857" sId="1" numFmtId="4">
    <oc r="J448">
      <v>85.758700000000005</v>
    </oc>
    <nc r="J448">
      <v>95.96</v>
    </nc>
  </rcc>
  <rcc rId="858" sId="1" numFmtId="4">
    <oc r="J449">
      <v>289.69974000000002</v>
    </oc>
    <nc r="J449">
      <f>J381+J398-J448</f>
    </nc>
  </rcc>
  <rcc rId="859" sId="1" numFmtId="4">
    <oc r="J450" t="inlineStr">
      <is>
        <t xml:space="preserve"> -</t>
      </is>
    </oc>
    <nc r="J450"/>
  </rcc>
  <rcc rId="860" sId="1" numFmtId="4">
    <oc r="K181" t="inlineStr">
      <is>
        <t xml:space="preserve"> -</t>
      </is>
    </oc>
    <nc r="K181">
      <v>0</v>
    </nc>
  </rcc>
  <rcc rId="861" sId="1" numFmtId="4">
    <oc r="K182" t="inlineStr">
      <is>
        <t xml:space="preserve"> -</t>
      </is>
    </oc>
    <nc r="K182">
      <v>0</v>
    </nc>
  </rcc>
  <rcc rId="862" sId="1" numFmtId="4">
    <oc r="K183" t="inlineStr">
      <is>
        <t xml:space="preserve"> -</t>
      </is>
    </oc>
    <nc r="K183">
      <v>0</v>
    </nc>
  </rcc>
  <rcc rId="863" sId="1" numFmtId="4">
    <oc r="L181" t="inlineStr">
      <is>
        <t xml:space="preserve"> -</t>
      </is>
    </oc>
    <nc r="L181">
      <v>0</v>
    </nc>
  </rcc>
  <rcc rId="864" sId="1" numFmtId="4">
    <oc r="M181" t="inlineStr">
      <is>
        <t xml:space="preserve"> -</t>
      </is>
    </oc>
    <nc r="M181">
      <v>0</v>
    </nc>
  </rcc>
  <rcc rId="865" sId="1" numFmtId="4">
    <oc r="L182" t="inlineStr">
      <is>
        <t xml:space="preserve"> -</t>
      </is>
    </oc>
    <nc r="L182">
      <v>0</v>
    </nc>
  </rcc>
  <rcc rId="866" sId="1" numFmtId="4">
    <oc r="M182" t="inlineStr">
      <is>
        <t xml:space="preserve"> -</t>
      </is>
    </oc>
    <nc r="M182">
      <v>0</v>
    </nc>
  </rcc>
  <rcc rId="867" sId="1" numFmtId="4">
    <oc r="L183" t="inlineStr">
      <is>
        <t xml:space="preserve"> -</t>
      </is>
    </oc>
    <nc r="L183">
      <v>0</v>
    </nc>
  </rcc>
  <rcc rId="868" sId="1" numFmtId="4">
    <oc r="M183" t="inlineStr">
      <is>
        <t xml:space="preserve"> -</t>
      </is>
    </oc>
    <nc r="M183">
      <v>0</v>
    </nc>
  </rcc>
  <rcc rId="869" sId="1" numFmtId="4">
    <oc r="K190" t="inlineStr">
      <is>
        <t>-</t>
      </is>
    </oc>
    <nc r="K190">
      <v>0</v>
    </nc>
  </rcc>
  <rcc rId="870" sId="1">
    <oc r="L190" t="inlineStr">
      <is>
        <t>-</t>
      </is>
    </oc>
    <nc r="L190">
      <f>K190-J190</f>
    </nc>
  </rcc>
  <rcc rId="871" sId="1">
    <oc r="M190" t="inlineStr">
      <is>
        <t>-</t>
      </is>
    </oc>
    <nc r="M190">
      <f>L190/J190*100</f>
    </nc>
  </rcc>
  <rcc rId="872" sId="1" numFmtId="4">
    <oc r="K188" t="inlineStr">
      <is>
        <t xml:space="preserve"> -</t>
      </is>
    </oc>
    <nc r="K188">
      <v>0</v>
    </nc>
  </rcc>
  <rcc rId="873" sId="1" numFmtId="4">
    <oc r="L188" t="inlineStr">
      <is>
        <t xml:space="preserve"> -</t>
      </is>
    </oc>
    <nc r="L188">
      <v>0</v>
    </nc>
  </rcc>
  <rcc rId="874" sId="1" numFmtId="4">
    <oc r="M188" t="inlineStr">
      <is>
        <t xml:space="preserve"> -</t>
      </is>
    </oc>
    <nc r="M188">
      <v>0</v>
    </nc>
  </rcc>
  <rcc rId="875" sId="1" numFmtId="4">
    <oc r="K189" t="inlineStr">
      <is>
        <t xml:space="preserve"> -</t>
      </is>
    </oc>
    <nc r="K189">
      <v>0</v>
    </nc>
  </rcc>
  <rcc rId="876" sId="1" numFmtId="4">
    <oc r="L189" t="inlineStr">
      <is>
        <t xml:space="preserve"> -</t>
      </is>
    </oc>
    <nc r="L189">
      <v>0</v>
    </nc>
  </rcc>
  <rcc rId="877" sId="1" numFmtId="4">
    <oc r="M189" t="inlineStr">
      <is>
        <t xml:space="preserve"> -</t>
      </is>
    </oc>
    <nc r="M189">
      <v>0</v>
    </nc>
  </rcc>
  <rcc rId="878" sId="1" numFmtId="4">
    <oc r="K191" t="inlineStr">
      <is>
        <t xml:space="preserve"> -</t>
      </is>
    </oc>
    <nc r="K191">
      <v>0</v>
    </nc>
  </rcc>
  <rcc rId="879" sId="1" numFmtId="4">
    <oc r="L191" t="inlineStr">
      <is>
        <t xml:space="preserve"> -</t>
      </is>
    </oc>
    <nc r="L191">
      <v>0</v>
    </nc>
  </rcc>
  <rcc rId="880" sId="1" numFmtId="4">
    <oc r="M191" t="inlineStr">
      <is>
        <t xml:space="preserve"> -</t>
      </is>
    </oc>
    <nc r="M191">
      <v>0</v>
    </nc>
  </rcc>
  <rcc rId="881" sId="1" numFmtId="4">
    <oc r="K192" t="inlineStr">
      <is>
        <t xml:space="preserve"> -</t>
      </is>
    </oc>
    <nc r="K192">
      <v>0</v>
    </nc>
  </rcc>
  <rcc rId="882" sId="1" numFmtId="4">
    <oc r="L192" t="inlineStr">
      <is>
        <t xml:space="preserve"> -</t>
      </is>
    </oc>
    <nc r="L192">
      <v>0</v>
    </nc>
  </rcc>
  <rcc rId="883" sId="1" numFmtId="4">
    <oc r="M192" t="inlineStr">
      <is>
        <t xml:space="preserve"> -</t>
      </is>
    </oc>
    <nc r="M192">
      <v>0</v>
    </nc>
  </rcc>
  <rcc rId="884" sId="1" numFmtId="4">
    <oc r="K193" t="inlineStr">
      <is>
        <t xml:space="preserve"> -</t>
      </is>
    </oc>
    <nc r="K193">
      <v>0</v>
    </nc>
  </rcc>
  <rcc rId="885" sId="1" numFmtId="4">
    <oc r="L193" t="inlineStr">
      <is>
        <t xml:space="preserve"> -</t>
      </is>
    </oc>
    <nc r="L193">
      <v>0</v>
    </nc>
  </rcc>
  <rcc rId="886" sId="1" numFmtId="4">
    <oc r="M193" t="inlineStr">
      <is>
        <t xml:space="preserve"> -</t>
      </is>
    </oc>
    <nc r="M193">
      <v>0</v>
    </nc>
  </rcc>
  <rcc rId="887" sId="1" numFmtId="4">
    <oc r="K204" t="inlineStr">
      <is>
        <t xml:space="preserve"> -</t>
      </is>
    </oc>
    <nc r="K204">
      <v>0</v>
    </nc>
  </rcc>
  <rcc rId="888" sId="1" numFmtId="4">
    <oc r="L204" t="inlineStr">
      <is>
        <t xml:space="preserve"> -</t>
      </is>
    </oc>
    <nc r="L204">
      <v>0</v>
    </nc>
  </rcc>
  <rcc rId="889" sId="1" numFmtId="4">
    <oc r="M204" t="inlineStr">
      <is>
        <t xml:space="preserve"> -</t>
      </is>
    </oc>
    <nc r="M204">
      <v>0</v>
    </nc>
  </rcc>
  <rcc rId="890" sId="1" numFmtId="4">
    <oc r="K205" t="inlineStr">
      <is>
        <t xml:space="preserve"> -</t>
      </is>
    </oc>
    <nc r="K205">
      <v>0</v>
    </nc>
  </rcc>
  <rcc rId="891" sId="1" numFmtId="4">
    <oc r="L205" t="inlineStr">
      <is>
        <t xml:space="preserve"> -</t>
      </is>
    </oc>
    <nc r="L205">
      <v>0</v>
    </nc>
  </rcc>
  <rcc rId="892" sId="1" numFmtId="4">
    <oc r="M205" t="inlineStr">
      <is>
        <t xml:space="preserve"> -</t>
      </is>
    </oc>
    <nc r="M205">
      <v>0</v>
    </nc>
  </rcc>
  <rcc rId="893" sId="1" numFmtId="4">
    <oc r="K206" t="inlineStr">
      <is>
        <t xml:space="preserve"> -</t>
      </is>
    </oc>
    <nc r="K206">
      <v>0</v>
    </nc>
  </rcc>
  <rcc rId="894" sId="1" numFmtId="4">
    <oc r="L206" t="inlineStr">
      <is>
        <t xml:space="preserve"> -</t>
      </is>
    </oc>
    <nc r="L206">
      <v>0</v>
    </nc>
  </rcc>
  <rcc rId="895" sId="1" numFmtId="4">
    <oc r="M206" t="inlineStr">
      <is>
        <t xml:space="preserve"> -</t>
      </is>
    </oc>
    <nc r="M206">
      <v>0</v>
    </nc>
  </rcc>
  <rcc rId="896" sId="1" numFmtId="4">
    <oc r="K207" t="inlineStr">
      <is>
        <t xml:space="preserve"> -</t>
      </is>
    </oc>
    <nc r="K207">
      <v>0</v>
    </nc>
  </rcc>
  <rcc rId="897" sId="1" numFmtId="4">
    <oc r="L207" t="inlineStr">
      <is>
        <t xml:space="preserve"> -</t>
      </is>
    </oc>
    <nc r="L207">
      <v>0</v>
    </nc>
  </rcc>
  <rcc rId="898" sId="1" numFmtId="4">
    <oc r="M207" t="inlineStr">
      <is>
        <t xml:space="preserve"> -</t>
      </is>
    </oc>
    <nc r="M207">
      <v>0</v>
    </nc>
  </rcc>
  <rcc rId="899" sId="1" numFmtId="4">
    <oc r="K208" t="inlineStr">
      <is>
        <t xml:space="preserve"> -</t>
      </is>
    </oc>
    <nc r="K208">
      <v>0</v>
    </nc>
  </rcc>
  <rcc rId="900" sId="1" numFmtId="4">
    <oc r="L208" t="inlineStr">
      <is>
        <t xml:space="preserve"> -</t>
      </is>
    </oc>
    <nc r="L208">
      <v>0</v>
    </nc>
  </rcc>
  <rcc rId="901" sId="1" numFmtId="4">
    <oc r="M208" t="inlineStr">
      <is>
        <t xml:space="preserve"> -</t>
      </is>
    </oc>
    <nc r="M208">
      <v>0</v>
    </nc>
  </rcc>
  <rcc rId="902" sId="1">
    <oc r="K213">
      <f>53.34259</f>
    </oc>
    <nc r="K213">
      <f>'\\ITGES\Fin_Peo\ОБП 2023 год\[ОБП_ ТГЭС_1 кв 2023_.xlsb]11.БДДС (ДПН)'!$CS$238/1000</f>
    </nc>
  </rcc>
  <rcc rId="903" sId="1">
    <oc r="K212">
      <f>13.27750838</f>
    </oc>
    <nc r="K212">
      <f>'\\ITGES\Fin_Peo\ОБП 2023 год\[ОБП_ ТГЭС_1 кв 2023_.xlsb]11.БДДС (ДПН)'!$CS$235/1000+'\\ITGES\Fin_Peo\ОБП 2023 год\[ОБП_ ТГЭС_1 кв 2023_.xlsb]11.БДДС (ДПН)'!$CS$236/1000</f>
    </nc>
  </rcc>
  <rcc rId="904" sId="1" numFmtId="4">
    <oc r="K217">
      <v>1.7094069199999999</v>
    </oc>
    <nc r="K217">
      <v>0</v>
    </nc>
  </rcc>
  <rcc rId="905" sId="1" odxf="1" dxf="1" numFmtId="4">
    <oc r="K215" t="inlineStr">
      <is>
        <t xml:space="preserve"> -</t>
      </is>
    </oc>
    <nc r="K215">
      <v>0</v>
    </nc>
    <odxf>
      <fill>
        <patternFill patternType="solid">
          <bgColor theme="3" tint="0.59999389629810485"/>
        </patternFill>
      </fill>
    </odxf>
    <ndxf>
      <fill>
        <patternFill patternType="none">
          <bgColor indexed="65"/>
        </patternFill>
      </fill>
    </ndxf>
  </rcc>
  <rcc rId="906" sId="1" numFmtId="4">
    <oc r="L215" t="inlineStr">
      <is>
        <t xml:space="preserve"> -</t>
      </is>
    </oc>
    <nc r="L215">
      <v>0</v>
    </nc>
  </rcc>
  <rcc rId="907" sId="1" numFmtId="4">
    <oc r="M215" t="inlineStr">
      <is>
        <t xml:space="preserve"> -</t>
      </is>
    </oc>
    <nc r="M215">
      <v>0</v>
    </nc>
  </rcc>
  <rcc rId="908" sId="1" odxf="1" dxf="1" numFmtId="4">
    <oc r="K216" t="inlineStr">
      <is>
        <t xml:space="preserve"> -</t>
      </is>
    </oc>
    <nc r="K216">
      <v>0</v>
    </nc>
    <odxf>
      <fill>
        <patternFill patternType="solid">
          <bgColor theme="3" tint="0.59999389629810485"/>
        </patternFill>
      </fill>
    </odxf>
    <ndxf>
      <fill>
        <patternFill patternType="none">
          <bgColor indexed="65"/>
        </patternFill>
      </fill>
    </ndxf>
  </rcc>
  <rcc rId="909" sId="1" numFmtId="4">
    <oc r="L216" t="inlineStr">
      <is>
        <t xml:space="preserve"> -</t>
      </is>
    </oc>
    <nc r="L216">
      <v>0</v>
    </nc>
  </rcc>
  <rcc rId="910" sId="1" numFmtId="4">
    <oc r="M216" t="inlineStr">
      <is>
        <t xml:space="preserve"> -</t>
      </is>
    </oc>
    <nc r="M216">
      <v>0</v>
    </nc>
  </rcc>
  <rfmt sheetId="1" sqref="K212:K217">
    <dxf>
      <fill>
        <patternFill patternType="none">
          <bgColor auto="1"/>
        </patternFill>
      </fill>
    </dxf>
  </rfmt>
  <rcc rId="911" sId="1" numFmtId="4">
    <oc r="K185">
      <v>154.76770999999999</v>
    </oc>
    <nc r="K185">
      <f>'\\ITGES\Fin_Peo\ОБП 2023 год\[ОБП_ ТГЭС_1 кв 2023_.xlsb]11.БДДС (ДПН)'!$CL$53/1000</f>
    </nc>
  </rcc>
  <rcc rId="912" sId="1">
    <oc r="K202">
      <f>K185-K186-K187-K194-K195-K196-K198-K199-K200-K201</f>
    </oc>
    <nc r="K202">
      <f>K185-K186-K187-K191-K192-K193-K194-K195-K196-K198-K199-K200-K201</f>
    </nc>
  </rcc>
  <rcc rId="913" sId="1">
    <oc r="K173">
      <f>277.71281</f>
    </oc>
    <nc r="K173">
      <f>'\\ITGES\Fin_Peo\ОБП 2023 год\[ОБП_ ТГЭС_1 кв 2023_.xlsb]11.БДДС (ДПН)'!$CL$23/1000</f>
    </nc>
  </rcc>
  <rcc rId="914" sId="1" numFmtId="4">
    <oc r="K175">
      <v>17.782609999999998</v>
    </oc>
    <nc r="K175">
      <f>'\\ITGES\Fin_Peo\ОБП 2023 год\[ОБП_ ТГЭС_1 кв 2023_.xlsb]11.БДДС (ДПН)'!$CL$24/1000</f>
    </nc>
  </rcc>
  <rcc rId="915" sId="1" numFmtId="4">
    <oc r="K219" t="inlineStr">
      <is>
        <t xml:space="preserve"> -</t>
      </is>
    </oc>
    <nc r="K219">
      <v>0</v>
    </nc>
  </rcc>
  <rcc rId="916" sId="1" numFmtId="4">
    <oc r="L219" t="inlineStr">
      <is>
        <t xml:space="preserve"> -</t>
      </is>
    </oc>
    <nc r="L219">
      <v>0</v>
    </nc>
  </rcc>
  <rcc rId="917" sId="1" numFmtId="4">
    <oc r="M219" t="inlineStr">
      <is>
        <t xml:space="preserve"> -</t>
      </is>
    </oc>
    <nc r="M219">
      <v>0</v>
    </nc>
  </rcc>
  <rcc rId="918" sId="1">
    <oc r="M218">
      <f>L218/J218*100</f>
    </oc>
    <nc r="M218">
      <f>L218-K218</f>
    </nc>
  </rcc>
  <rcc rId="919" sId="1" numFmtId="4">
    <oc r="K221" t="inlineStr">
      <is>
        <t xml:space="preserve"> -</t>
      </is>
    </oc>
    <nc r="K221">
      <v>0</v>
    </nc>
  </rcc>
  <rcc rId="920" sId="1" numFmtId="4">
    <oc r="L221" t="inlineStr">
      <is>
        <t xml:space="preserve"> -</t>
      </is>
    </oc>
    <nc r="L221">
      <v>0</v>
    </nc>
  </rcc>
  <rcc rId="921" sId="1" numFmtId="4">
    <oc r="M221" t="inlineStr">
      <is>
        <t xml:space="preserve"> -</t>
      </is>
    </oc>
    <nc r="M221">
      <v>0</v>
    </nc>
  </rcc>
  <rcc rId="922" sId="1">
    <oc r="M226">
      <f>L226/J226*100</f>
    </oc>
    <nc r="M226">
      <f>L226-K226</f>
    </nc>
  </rcc>
  <rcc rId="923" sId="1">
    <oc r="L225" t="inlineStr">
      <is>
        <t xml:space="preserve"> -</t>
      </is>
    </oc>
    <nc r="L225">
      <f>K225-J225</f>
    </nc>
  </rcc>
  <rcc rId="924" sId="1">
    <oc r="M225" t="inlineStr">
      <is>
        <t xml:space="preserve"> -</t>
      </is>
    </oc>
    <nc r="M225">
      <f>L225/J225*100</f>
    </nc>
  </rcc>
  <rcc rId="925" sId="1">
    <oc r="M241">
      <f>L241/J241*100</f>
    </oc>
    <nc r="M241">
      <f>L241-K241</f>
    </nc>
  </rcc>
  <rcc rId="926" sId="1" numFmtId="4">
    <oc r="K227" t="inlineStr">
      <is>
        <t xml:space="preserve"> -</t>
      </is>
    </oc>
    <nc r="K227">
      <v>0</v>
    </nc>
  </rcc>
  <rcc rId="927" sId="1" numFmtId="4">
    <oc r="L227" t="inlineStr">
      <is>
        <t xml:space="preserve"> -</t>
      </is>
    </oc>
    <nc r="L227">
      <v>0</v>
    </nc>
  </rcc>
  <rcc rId="928" sId="1" numFmtId="4">
    <oc r="M227" t="inlineStr">
      <is>
        <t xml:space="preserve"> -</t>
      </is>
    </oc>
    <nc r="M227">
      <v>0</v>
    </nc>
  </rcc>
  <rcc rId="929" sId="1" numFmtId="4">
    <oc r="K228" t="inlineStr">
      <is>
        <t xml:space="preserve"> -</t>
      </is>
    </oc>
    <nc r="K228">
      <v>0</v>
    </nc>
  </rcc>
  <rcc rId="930" sId="1" numFmtId="4">
    <oc r="L228" t="inlineStr">
      <is>
        <t xml:space="preserve"> -</t>
      </is>
    </oc>
    <nc r="L228">
      <v>0</v>
    </nc>
  </rcc>
  <rcc rId="931" sId="1" numFmtId="4">
    <oc r="M228" t="inlineStr">
      <is>
        <t xml:space="preserve"> -</t>
      </is>
    </oc>
    <nc r="M228">
      <v>0</v>
    </nc>
  </rcc>
  <rcc rId="932" sId="1" numFmtId="4">
    <oc r="K229" t="inlineStr">
      <is>
        <t xml:space="preserve"> -</t>
      </is>
    </oc>
    <nc r="K229">
      <v>0</v>
    </nc>
  </rcc>
  <rcc rId="933" sId="1" numFmtId="4">
    <oc r="L229" t="inlineStr">
      <is>
        <t xml:space="preserve"> -</t>
      </is>
    </oc>
    <nc r="L229">
      <v>0</v>
    </nc>
  </rcc>
  <rcc rId="934" sId="1" numFmtId="4">
    <oc r="M229" t="inlineStr">
      <is>
        <t xml:space="preserve"> -</t>
      </is>
    </oc>
    <nc r="M229">
      <v>0</v>
    </nc>
  </rcc>
  <rcc rId="935" sId="1" numFmtId="4">
    <oc r="K230" t="inlineStr">
      <is>
        <t xml:space="preserve"> -</t>
      </is>
    </oc>
    <nc r="K230">
      <v>0</v>
    </nc>
  </rcc>
  <rcc rId="936" sId="1" numFmtId="4">
    <oc r="L230" t="inlineStr">
      <is>
        <t xml:space="preserve"> -</t>
      </is>
    </oc>
    <nc r="L230">
      <v>0</v>
    </nc>
  </rcc>
  <rcc rId="937" sId="1" numFmtId="4">
    <oc r="M230" t="inlineStr">
      <is>
        <t xml:space="preserve"> -</t>
      </is>
    </oc>
    <nc r="M230">
      <v>0</v>
    </nc>
  </rcc>
  <rcc rId="938" sId="1" numFmtId="4">
    <oc r="K231" t="inlineStr">
      <is>
        <t xml:space="preserve"> -</t>
      </is>
    </oc>
    <nc r="K231">
      <v>0</v>
    </nc>
  </rcc>
  <rcc rId="939" sId="1" numFmtId="4">
    <oc r="L231" t="inlineStr">
      <is>
        <t xml:space="preserve"> -</t>
      </is>
    </oc>
    <nc r="L231">
      <v>0</v>
    </nc>
  </rcc>
  <rcc rId="940" sId="1" numFmtId="4">
    <oc r="M231" t="inlineStr">
      <is>
        <t xml:space="preserve"> -</t>
      </is>
    </oc>
    <nc r="M231">
      <v>0</v>
    </nc>
  </rcc>
  <rcc rId="941" sId="1" numFmtId="4">
    <oc r="K232" t="inlineStr">
      <is>
        <t xml:space="preserve"> -</t>
      </is>
    </oc>
    <nc r="K232">
      <v>0</v>
    </nc>
  </rcc>
  <rcc rId="942" sId="1" numFmtId="4">
    <oc r="L232" t="inlineStr">
      <is>
        <t xml:space="preserve"> -</t>
      </is>
    </oc>
    <nc r="L232">
      <v>0</v>
    </nc>
  </rcc>
  <rcc rId="943" sId="1" numFmtId="4">
    <oc r="M232" t="inlineStr">
      <is>
        <t xml:space="preserve"> -</t>
      </is>
    </oc>
    <nc r="M232">
      <v>0</v>
    </nc>
  </rcc>
  <rcc rId="944" sId="1" numFmtId="4">
    <oc r="K233" t="inlineStr">
      <is>
        <t xml:space="preserve"> -</t>
      </is>
    </oc>
    <nc r="K233">
      <v>0</v>
    </nc>
  </rcc>
  <rcc rId="945" sId="1" numFmtId="4">
    <oc r="L233" t="inlineStr">
      <is>
        <t xml:space="preserve"> -</t>
      </is>
    </oc>
    <nc r="L233">
      <v>0</v>
    </nc>
  </rcc>
  <rcc rId="946" sId="1" numFmtId="4">
    <oc r="M233" t="inlineStr">
      <is>
        <t xml:space="preserve"> -</t>
      </is>
    </oc>
    <nc r="M233">
      <v>0</v>
    </nc>
  </rcc>
  <rcc rId="947" sId="1">
    <oc r="K254" t="inlineStr">
      <is>
        <t xml:space="preserve"> -</t>
      </is>
    </oc>
    <nc r="K254">
      <f>'\\ITGES\Fin_Peo\ОБП 2023 год\[ОБП_ ТГЭС_1 кв 2023_.xlsb]12.Прогнозный баланс'!$V$36/1000</f>
    </nc>
  </rcc>
  <rcc rId="948" sId="1" odxf="1" dxf="1">
    <oc r="L254" t="inlineStr">
      <is>
        <t xml:space="preserve"> -</t>
      </is>
    </oc>
    <nc r="L254">
      <f>K254-J254</f>
    </nc>
    <odxf>
      <font>
        <b val="0"/>
        <sz val="8"/>
        <name val="Times New Roman"/>
        <scheme val="none"/>
      </font>
    </odxf>
    <ndxf>
      <font>
        <b/>
        <sz val="8"/>
        <name val="Times New Roman"/>
        <scheme val="none"/>
      </font>
    </ndxf>
  </rcc>
  <rcc rId="949" sId="1" odxf="1" dxf="1">
    <oc r="M254" t="inlineStr">
      <is>
        <t xml:space="preserve"> -</t>
      </is>
    </oc>
    <nc r="M254">
      <f>L254/J254*100</f>
    </nc>
    <odxf>
      <font>
        <b val="0"/>
        <sz val="8"/>
        <name val="Times New Roman"/>
        <scheme val="none"/>
      </font>
    </odxf>
    <ndxf>
      <font>
        <b/>
        <sz val="8"/>
        <name val="Times New Roman"/>
        <scheme val="none"/>
      </font>
    </ndxf>
  </rcc>
  <rfmt sheetId="1" sqref="L254:M254" start="0" length="2147483647">
    <dxf>
      <font>
        <b val="0"/>
      </font>
    </dxf>
  </rfmt>
  <rcc rId="950" sId="1">
    <oc r="K265" t="inlineStr">
      <is>
        <t xml:space="preserve"> -</t>
      </is>
    </oc>
    <nc r="K265">
      <f>'\\ITGES\Fin_Peo\ОБП 2023 год\[ОБП_ ТГЭС_1 кв 2023_.xlsb]12.Прогнозный баланс'!$V$57/1000</f>
    </nc>
  </rcc>
  <rcc rId="951" sId="1">
    <oc r="K269" t="inlineStr">
      <is>
        <t xml:space="preserve"> -</t>
      </is>
    </oc>
    <nc r="K269">
      <f>'\\ITGES\Fin_Peo\ОБП 2023 год\[ОБП_ ТГЭС_1 кв 2023_.xlsb]12.Прогнозный баланс'!$V$60/1000</f>
    </nc>
  </rcc>
  <rcc rId="952" sId="1">
    <oc r="K281" t="inlineStr">
      <is>
        <t xml:space="preserve"> -</t>
      </is>
    </oc>
    <nc r="K281">
      <f>K254-K265-K269</f>
    </nc>
  </rcc>
  <rcc rId="953" sId="1" numFmtId="4">
    <oc r="K281">
      <f>K254-K265-K269</f>
    </oc>
    <nc r="K281">
      <v>34.011097971999888</v>
    </nc>
  </rcc>
  <rcc rId="954" sId="1" numFmtId="4">
    <oc r="K282" t="inlineStr">
      <is>
        <t xml:space="preserve"> -</t>
      </is>
    </oc>
    <nc r="K282">
      <v>0</v>
    </nc>
  </rcc>
  <rcc rId="955" sId="1" numFmtId="4">
    <oc r="L282" t="inlineStr">
      <is>
        <t xml:space="preserve"> -</t>
      </is>
    </oc>
    <nc r="L282">
      <v>0</v>
    </nc>
  </rcc>
  <rcc rId="956" sId="1" numFmtId="4">
    <oc r="M282" t="inlineStr">
      <is>
        <t xml:space="preserve"> -</t>
      </is>
    </oc>
    <nc r="M282">
      <v>0</v>
    </nc>
  </rcc>
  <rcc rId="957" sId="1">
    <oc r="L265" t="inlineStr">
      <is>
        <t xml:space="preserve"> -</t>
      </is>
    </oc>
    <nc r="L265">
      <f>K265-J265</f>
    </nc>
  </rcc>
  <rcc rId="958" sId="1">
    <oc r="M265" t="inlineStr">
      <is>
        <t xml:space="preserve"> -</t>
      </is>
    </oc>
    <nc r="M265">
      <f>L265/J265*100</f>
    </nc>
  </rcc>
  <rcc rId="959" sId="1">
    <oc r="L269" t="inlineStr">
      <is>
        <t xml:space="preserve"> -</t>
      </is>
    </oc>
    <nc r="L269">
      <f>K269-J269</f>
    </nc>
  </rcc>
  <rcc rId="960" sId="1">
    <oc r="M269" t="inlineStr">
      <is>
        <t xml:space="preserve"> -</t>
      </is>
    </oc>
    <nc r="M269">
      <f>L269/J269*100</f>
    </nc>
  </rcc>
  <rcc rId="961" sId="1" numFmtId="4">
    <oc r="K270" t="inlineStr">
      <is>
        <t xml:space="preserve"> -</t>
      </is>
    </oc>
    <nc r="K270">
      <v>0</v>
    </nc>
  </rcc>
  <rcc rId="962" sId="1" numFmtId="4">
    <oc r="K271" t="inlineStr">
      <is>
        <t xml:space="preserve"> -</t>
      </is>
    </oc>
    <nc r="K271">
      <v>0</v>
    </nc>
  </rcc>
  <rcc rId="963" sId="1" numFmtId="4">
    <oc r="K272" t="inlineStr">
      <is>
        <t xml:space="preserve"> -</t>
      </is>
    </oc>
    <nc r="K272">
      <v>0</v>
    </nc>
  </rcc>
  <rcc rId="964" sId="1" numFmtId="4">
    <oc r="L270" t="inlineStr">
      <is>
        <t xml:space="preserve"> -</t>
      </is>
    </oc>
    <nc r="L270">
      <f>K270-J270</f>
    </nc>
  </rcc>
  <rcc rId="965" sId="1" numFmtId="4">
    <nc r="M270">
      <f>L270/J270*100</f>
    </nc>
  </rcc>
  <rcc rId="966" sId="1" numFmtId="4">
    <oc r="L271" t="inlineStr">
      <is>
        <t xml:space="preserve"> -</t>
      </is>
    </oc>
    <nc r="L271">
      <f>K271-J271</f>
    </nc>
  </rcc>
  <rcc rId="967" sId="1" numFmtId="4">
    <nc r="M271">
      <f>L271/J271*100</f>
    </nc>
  </rcc>
  <rcc rId="968" sId="1" numFmtId="4">
    <oc r="L272" t="inlineStr">
      <is>
        <t xml:space="preserve"> -</t>
      </is>
    </oc>
    <nc r="L272">
      <f>K272-J272</f>
    </nc>
  </rcc>
  <rcc rId="969" sId="1" numFmtId="4">
    <nc r="M272">
      <f>L272/J272*100</f>
    </nc>
  </rcc>
  <rcc rId="970" sId="1" numFmtId="4">
    <oc r="M270" t="inlineStr">
      <is>
        <t xml:space="preserve"> -</t>
      </is>
    </oc>
    <nc r="M270">
      <v>0</v>
    </nc>
  </rcc>
  <rcc rId="971" sId="1" numFmtId="4">
    <oc r="M271" t="inlineStr">
      <is>
        <t xml:space="preserve"> -</t>
      </is>
    </oc>
    <nc r="M271">
      <v>0</v>
    </nc>
  </rcc>
  <rcc rId="972" sId="1" numFmtId="4">
    <oc r="M272" t="inlineStr">
      <is>
        <t xml:space="preserve"> -</t>
      </is>
    </oc>
    <nc r="M272">
      <v>0</v>
    </nc>
  </rcc>
  <rcc rId="973" sId="1">
    <oc r="L281" t="inlineStr">
      <is>
        <t xml:space="preserve"> -</t>
      </is>
    </oc>
    <nc r="L281">
      <f>K281-J281</f>
    </nc>
  </rcc>
  <rcc rId="974" sId="1">
    <oc r="M281" t="inlineStr">
      <is>
        <t xml:space="preserve"> -</t>
      </is>
    </oc>
    <nc r="M281">
      <f>L281/J281*100</f>
    </nc>
  </rcc>
  <rcc rId="975" sId="1">
    <oc r="L283" t="inlineStr">
      <is>
        <t xml:space="preserve"> -</t>
      </is>
    </oc>
    <nc r="L283">
      <f>K283-J283</f>
    </nc>
  </rcc>
  <rcc rId="976" sId="1">
    <oc r="M283" t="inlineStr">
      <is>
        <t xml:space="preserve"> -</t>
      </is>
    </oc>
    <nc r="M283">
      <f>L283/J283*100</f>
    </nc>
  </rcc>
  <rcc rId="977" sId="1">
    <oc r="K289" t="inlineStr">
      <is>
        <t xml:space="preserve"> -</t>
      </is>
    </oc>
    <nc r="K289">
      <f>'\\ITGES\Fin_Peo\ОБП 2023 год\[ОБП_ ТГЭС_1 кв 2023_.xlsb]12.Прогнозный баланс'!$V$124/1000</f>
    </nc>
  </rcc>
  <rcc rId="978" sId="1">
    <oc r="K295" t="inlineStr">
      <is>
        <t xml:space="preserve"> -</t>
      </is>
    </oc>
    <nc r="K295">
      <f>'\\ITGES\Fin_Peo\ОБП 2023 год\[ОБП_ ТГЭС_1 кв 2023_.xlsb]12.Прогнозный баланс'!$V$135</f>
    </nc>
  </rcc>
  <rcc rId="979" sId="1">
    <oc r="K297" t="inlineStr">
      <is>
        <t xml:space="preserve"> -</t>
      </is>
    </oc>
    <nc r="K297">
      <f>'\\ITGES\Fin_Peo\ОБП 2023 год\[ОБП_ ТГЭС_1 кв 2023_.xlsb]12.Прогнозный баланс'!$V$136/1000</f>
    </nc>
  </rcc>
  <rcc rId="980" sId="1">
    <oc r="K299" t="inlineStr">
      <is>
        <t xml:space="preserve"> -</t>
      </is>
    </oc>
    <nc r="K299">
      <f>'\\ITGES\Fin_Peo\ОБП 2023 год\[ОБП_ ТГЭС_1 кв 2023_.xlsb]12.Прогнозный баланс'!$V$132/1000</f>
    </nc>
  </rcc>
  <rcc rId="981" sId="1" numFmtId="4">
    <oc r="K301" t="inlineStr">
      <is>
        <t xml:space="preserve"> -</t>
      </is>
    </oc>
    <nc r="K301">
      <v>0</v>
    </nc>
  </rcc>
  <rcc rId="982" sId="1">
    <oc r="K303" t="inlineStr">
      <is>
        <t xml:space="preserve"> -</t>
      </is>
    </oc>
    <nc r="K303">
      <f>K283-K289-K295-K297-K299</f>
    </nc>
  </rcc>
  <rcc rId="983" sId="1">
    <oc r="K283" t="inlineStr">
      <is>
        <t xml:space="preserve"> -</t>
      </is>
    </oc>
    <nc r="K283">
      <f>('\\ITGES\Fin_Peo\ОБП 2023 год\[ОБП_ ТГЭС_1 кв 2023_.xlsb]12.Прогнозный баланс'!$V$120+'\\ITGES\Fin_Peo\ОБП 2023 год\[ОБП_ ТГЭС_1 кв 2023_.xlsb]12.Прогнозный баланс'!$V$114)/1000</f>
    </nc>
  </rcc>
  <rcc rId="984" sId="1" numFmtId="4">
    <oc r="K303">
      <f>K283-K289-K295-K297-K299</f>
    </oc>
    <nc r="K303">
      <f>K283-K289-K295-K297-K299-K301</f>
    </nc>
  </rcc>
  <rcc rId="985" sId="1" numFmtId="4">
    <oc r="K284" t="inlineStr">
      <is>
        <t xml:space="preserve"> -</t>
      </is>
    </oc>
    <nc r="K284">
      <v>0</v>
    </nc>
  </rcc>
  <rcc rId="986" sId="1" numFmtId="4">
    <oc r="L284" t="inlineStr">
      <is>
        <t xml:space="preserve"> -</t>
      </is>
    </oc>
    <nc r="L284">
      <v>0</v>
    </nc>
  </rcc>
  <rcc rId="987" sId="1" numFmtId="4">
    <oc r="M284" t="inlineStr">
      <is>
        <t xml:space="preserve"> -</t>
      </is>
    </oc>
    <nc r="M284">
      <v>0</v>
    </nc>
  </rcc>
  <rcc rId="988" sId="1" numFmtId="4">
    <oc r="K285" t="inlineStr">
      <is>
        <t xml:space="preserve"> -</t>
      </is>
    </oc>
    <nc r="K285">
      <v>0</v>
    </nc>
  </rcc>
  <rcc rId="989" sId="1" numFmtId="4">
    <oc r="L285" t="inlineStr">
      <is>
        <t xml:space="preserve"> -</t>
      </is>
    </oc>
    <nc r="L285">
      <v>0</v>
    </nc>
  </rcc>
  <rcc rId="990" sId="1" numFmtId="4">
    <oc r="M285" t="inlineStr">
      <is>
        <t xml:space="preserve"> -</t>
      </is>
    </oc>
    <nc r="M285">
      <v>0</v>
    </nc>
  </rcc>
  <rcc rId="991" sId="1">
    <oc r="K286" t="inlineStr">
      <is>
        <t xml:space="preserve"> -</t>
      </is>
    </oc>
    <nc r="K286">
      <f>K289</f>
    </nc>
  </rcc>
  <rcc rId="992" sId="1">
    <oc r="L286" t="inlineStr">
      <is>
        <t xml:space="preserve"> -</t>
      </is>
    </oc>
    <nc r="L286">
      <f>K286-J286</f>
    </nc>
  </rcc>
  <rcc rId="993" sId="1">
    <oc r="M286" t="inlineStr">
      <is>
        <t xml:space="preserve"> -</t>
      </is>
    </oc>
    <nc r="M286">
      <f>L286/J286*100</f>
    </nc>
  </rcc>
  <rcc rId="994" sId="1" numFmtId="4">
    <oc r="K287" t="inlineStr">
      <is>
        <t xml:space="preserve"> -</t>
      </is>
    </oc>
    <nc r="K287">
      <v>0</v>
    </nc>
  </rcc>
  <rcc rId="995" sId="1" numFmtId="4">
    <oc r="L287" t="inlineStr">
      <is>
        <t xml:space="preserve"> -</t>
      </is>
    </oc>
    <nc r="L287">
      <v>0</v>
    </nc>
  </rcc>
  <rcc rId="996" sId="1" numFmtId="4">
    <oc r="K288" t="inlineStr">
      <is>
        <t xml:space="preserve"> -</t>
      </is>
    </oc>
    <nc r="K288">
      <v>0</v>
    </nc>
  </rcc>
  <rcc rId="997" sId="1" numFmtId="4">
    <oc r="L288" t="inlineStr">
      <is>
        <t xml:space="preserve"> -</t>
      </is>
    </oc>
    <nc r="L288">
      <v>0</v>
    </nc>
  </rcc>
  <rcc rId="998" sId="1" numFmtId="4">
    <oc r="M287" t="inlineStr">
      <is>
        <t xml:space="preserve"> -</t>
      </is>
    </oc>
    <nc r="M287">
      <v>0</v>
    </nc>
  </rcc>
  <rcc rId="999" sId="1" numFmtId="4">
    <oc r="M288" t="inlineStr">
      <is>
        <t xml:space="preserve"> -</t>
      </is>
    </oc>
    <nc r="M288">
      <v>0</v>
    </nc>
  </rcc>
  <rcc rId="1000" sId="1">
    <oc r="L289" t="inlineStr">
      <is>
        <t xml:space="preserve"> -</t>
      </is>
    </oc>
    <nc r="L289">
      <f>K289-J289</f>
    </nc>
  </rcc>
  <rcc rId="1001" sId="1">
    <oc r="M289" t="inlineStr">
      <is>
        <t xml:space="preserve"> -</t>
      </is>
    </oc>
    <nc r="M289">
      <f>L289/J289*100</f>
    </nc>
  </rcc>
  <rcc rId="1002" sId="1" numFmtId="4">
    <oc r="K290" t="inlineStr">
      <is>
        <t xml:space="preserve"> -</t>
      </is>
    </oc>
    <nc r="K290">
      <v>0</v>
    </nc>
  </rcc>
  <rcc rId="1003" sId="1" numFmtId="4">
    <oc r="L290" t="inlineStr">
      <is>
        <t xml:space="preserve"> -</t>
      </is>
    </oc>
    <nc r="L290">
      <v>0</v>
    </nc>
  </rcc>
  <rcc rId="1004" sId="1" numFmtId="4">
    <oc r="M290" t="inlineStr">
      <is>
        <t xml:space="preserve"> -</t>
      </is>
    </oc>
    <nc r="M290">
      <v>0</v>
    </nc>
  </rcc>
  <rcc rId="1005" sId="1" numFmtId="4">
    <oc r="K291" t="inlineStr">
      <is>
        <t xml:space="preserve"> -</t>
      </is>
    </oc>
    <nc r="K291">
      <v>0</v>
    </nc>
  </rcc>
  <rcc rId="1006" sId="1" numFmtId="4">
    <oc r="L291" t="inlineStr">
      <is>
        <t xml:space="preserve"> -</t>
      </is>
    </oc>
    <nc r="L291">
      <v>0</v>
    </nc>
  </rcc>
  <rcc rId="1007" sId="1" numFmtId="4">
    <oc r="M291" t="inlineStr">
      <is>
        <t xml:space="preserve"> -</t>
      </is>
    </oc>
    <nc r="M291">
      <v>0</v>
    </nc>
  </rcc>
  <rcc rId="1008" sId="1" numFmtId="4">
    <oc r="K292" t="inlineStr">
      <is>
        <t xml:space="preserve"> -</t>
      </is>
    </oc>
    <nc r="K292">
      <v>0</v>
    </nc>
  </rcc>
  <rcc rId="1009" sId="1" numFmtId="4">
    <oc r="L292" t="inlineStr">
      <is>
        <t xml:space="preserve"> -</t>
      </is>
    </oc>
    <nc r="L292">
      <v>0</v>
    </nc>
  </rcc>
  <rcc rId="1010" sId="1" numFmtId="4">
    <oc r="M292" t="inlineStr">
      <is>
        <t xml:space="preserve"> -</t>
      </is>
    </oc>
    <nc r="M292">
      <v>0</v>
    </nc>
  </rcc>
  <rcc rId="1011" sId="1" numFmtId="4">
    <oc r="K293" t="inlineStr">
      <is>
        <t xml:space="preserve"> -</t>
      </is>
    </oc>
    <nc r="K293">
      <v>0</v>
    </nc>
  </rcc>
  <rcc rId="1012" sId="1" numFmtId="4">
    <oc r="L293" t="inlineStr">
      <is>
        <t xml:space="preserve"> -</t>
      </is>
    </oc>
    <nc r="L293">
      <v>0</v>
    </nc>
  </rcc>
  <rcc rId="1013" sId="1" numFmtId="4">
    <oc r="M293" t="inlineStr">
      <is>
        <t xml:space="preserve"> -</t>
      </is>
    </oc>
    <nc r="M293">
      <v>0</v>
    </nc>
  </rcc>
  <rcc rId="1014" sId="1" numFmtId="4">
    <oc r="K294" t="inlineStr">
      <is>
        <t xml:space="preserve"> -</t>
      </is>
    </oc>
    <nc r="K294">
      <v>0</v>
    </nc>
  </rcc>
  <rcc rId="1015" sId="1" numFmtId="4">
    <oc r="L294" t="inlineStr">
      <is>
        <t xml:space="preserve"> -</t>
      </is>
    </oc>
    <nc r="L294">
      <v>0</v>
    </nc>
  </rcc>
  <rcc rId="1016" sId="1" numFmtId="4">
    <oc r="M294" t="inlineStr">
      <is>
        <t xml:space="preserve"> -</t>
      </is>
    </oc>
    <nc r="M294">
      <v>0</v>
    </nc>
  </rcc>
  <rcc rId="1017" sId="1">
    <oc r="L297" t="inlineStr">
      <is>
        <t xml:space="preserve"> -</t>
      </is>
    </oc>
    <nc r="L297">
      <f>K297-J297</f>
    </nc>
  </rcc>
  <rcc rId="1018" sId="1">
    <oc r="M297" t="inlineStr">
      <is>
        <t xml:space="preserve"> -</t>
      </is>
    </oc>
    <nc r="M297">
      <f>L297/J297*100</f>
    </nc>
  </rcc>
  <rcc rId="1019" sId="1" numFmtId="4">
    <oc r="K296" t="inlineStr">
      <is>
        <t xml:space="preserve"> -</t>
      </is>
    </oc>
    <nc r="K296">
      <v>0</v>
    </nc>
  </rcc>
  <rcc rId="1020" sId="1" numFmtId="4">
    <oc r="L296" t="inlineStr">
      <is>
        <t xml:space="preserve"> -</t>
      </is>
    </oc>
    <nc r="L296">
      <v>0</v>
    </nc>
  </rcc>
  <rcc rId="1021" sId="1" numFmtId="4">
    <oc r="M296" t="inlineStr">
      <is>
        <t xml:space="preserve"> -</t>
      </is>
    </oc>
    <nc r="M296">
      <v>0</v>
    </nc>
  </rcc>
  <rcc rId="1022" sId="1">
    <oc r="L295" t="inlineStr">
      <is>
        <t xml:space="preserve"> -</t>
      </is>
    </oc>
    <nc r="L295">
      <f>K295-J295</f>
    </nc>
  </rcc>
  <rcc rId="1023" sId="1">
    <oc r="M295" t="inlineStr">
      <is>
        <t xml:space="preserve"> -</t>
      </is>
    </oc>
    <nc r="M295">
      <f>L295/J295*100</f>
    </nc>
  </rcc>
  <rcc rId="1024" sId="1">
    <oc r="L299" t="inlineStr">
      <is>
        <t xml:space="preserve"> -</t>
      </is>
    </oc>
    <nc r="L299">
      <f>K299-J299</f>
    </nc>
  </rcc>
  <rcc rId="1025" sId="1">
    <oc r="M299" t="inlineStr">
      <is>
        <t xml:space="preserve"> -</t>
      </is>
    </oc>
    <nc r="M299">
      <f>L299/J299*100</f>
    </nc>
  </rcc>
  <rcc rId="1026" sId="1">
    <oc r="L301" t="inlineStr">
      <is>
        <t xml:space="preserve"> -</t>
      </is>
    </oc>
    <nc r="L301">
      <f>K301-J301</f>
    </nc>
  </rcc>
  <rcc rId="1027" sId="1">
    <oc r="M301" t="inlineStr">
      <is>
        <t xml:space="preserve"> -</t>
      </is>
    </oc>
    <nc r="M301">
      <f>L301/J301*100</f>
    </nc>
  </rcc>
  <rcc rId="1028" sId="1">
    <oc r="L303" t="inlineStr">
      <is>
        <t xml:space="preserve"> -</t>
      </is>
    </oc>
    <nc r="L303">
      <f>K303-J303</f>
    </nc>
  </rcc>
  <rcc rId="1029" sId="1">
    <oc r="M303" t="inlineStr">
      <is>
        <t xml:space="preserve"> -</t>
      </is>
    </oc>
    <nc r="M303">
      <f>L303/J303*100</f>
    </nc>
  </rcc>
  <rcc rId="1030" sId="1">
    <oc r="L305" t="inlineStr">
      <is>
        <t xml:space="preserve"> -</t>
      </is>
    </oc>
    <nc r="L305">
      <f>K305-J305</f>
    </nc>
  </rcc>
  <rcc rId="1031" sId="1" numFmtId="4">
    <oc r="K300" t="inlineStr">
      <is>
        <t xml:space="preserve"> -</t>
      </is>
    </oc>
    <nc r="K300">
      <v>0</v>
    </nc>
  </rcc>
  <rcc rId="1032" sId="1" numFmtId="4">
    <oc r="L300" t="inlineStr">
      <is>
        <t xml:space="preserve"> -</t>
      </is>
    </oc>
    <nc r="L300">
      <v>0</v>
    </nc>
  </rcc>
  <rcc rId="1033" sId="1" numFmtId="4">
    <oc r="M300" t="inlineStr">
      <is>
        <t xml:space="preserve"> -</t>
      </is>
    </oc>
    <nc r="M300">
      <v>0</v>
    </nc>
  </rcc>
  <rcc rId="1034" sId="1" numFmtId="4">
    <oc r="K298" t="inlineStr">
      <is>
        <t xml:space="preserve"> -</t>
      </is>
    </oc>
    <nc r="K298">
      <v>0</v>
    </nc>
  </rcc>
  <rcc rId="1035" sId="1" numFmtId="4">
    <oc r="L298" t="inlineStr">
      <is>
        <t xml:space="preserve"> -</t>
      </is>
    </oc>
    <nc r="L298">
      <v>0</v>
    </nc>
  </rcc>
  <rcc rId="1036" sId="1" numFmtId="4">
    <oc r="M298" t="inlineStr">
      <is>
        <t xml:space="preserve"> -</t>
      </is>
    </oc>
    <nc r="M298">
      <v>0</v>
    </nc>
  </rcc>
  <rcc rId="1037" sId="1" numFmtId="4">
    <oc r="K302" t="inlineStr">
      <is>
        <t xml:space="preserve"> -</t>
      </is>
    </oc>
    <nc r="K302">
      <v>0</v>
    </nc>
  </rcc>
  <rcc rId="1038" sId="1" numFmtId="4">
    <oc r="L302" t="inlineStr">
      <is>
        <t xml:space="preserve"> -</t>
      </is>
    </oc>
    <nc r="L302">
      <v>0</v>
    </nc>
  </rcc>
  <rcc rId="1039" sId="1" numFmtId="4">
    <oc r="M302" t="inlineStr">
      <is>
        <t xml:space="preserve"> -</t>
      </is>
    </oc>
    <nc r="M302">
      <v>0</v>
    </nc>
  </rcc>
  <rcc rId="1040" sId="1" numFmtId="4">
    <oc r="K304" t="inlineStr">
      <is>
        <t xml:space="preserve"> -</t>
      </is>
    </oc>
    <nc r="K304">
      <v>0</v>
    </nc>
  </rcc>
  <rcc rId="1041" sId="1" numFmtId="4">
    <oc r="L304" t="inlineStr">
      <is>
        <t xml:space="preserve"> -</t>
      </is>
    </oc>
    <nc r="L304">
      <v>0</v>
    </nc>
  </rcc>
  <rcc rId="1042" sId="1" numFmtId="4">
    <oc r="M304" t="inlineStr">
      <is>
        <t xml:space="preserve"> -</t>
      </is>
    </oc>
    <nc r="M304">
      <v>0</v>
    </nc>
  </rcc>
  <rcc rId="1043" sId="1" numFmtId="4">
    <nc r="J311">
      <f>J173/J29*1.2</f>
    </nc>
  </rcc>
  <rcc rId="1044" sId="1">
    <oc r="J311" t="inlineStr">
      <is>
        <t xml:space="preserve"> -</t>
      </is>
    </oc>
    <nc r="J311">
      <f>J173/(J29*1.2)</f>
    </nc>
  </rcc>
  <rfmt sheetId="1" sqref="J311">
    <dxf>
      <numFmt numFmtId="13" formatCode="0%"/>
    </dxf>
  </rfmt>
  <rfmt sheetId="1" sqref="J311">
    <dxf>
      <numFmt numFmtId="172" formatCode="0.0%"/>
    </dxf>
  </rfmt>
  <rcc rId="1045" sId="1" odxf="1" dxf="1">
    <oc r="K311" t="inlineStr">
      <is>
        <t xml:space="preserve"> -</t>
      </is>
    </oc>
    <nc r="K311">
      <f>K173/(K29*1.2)</f>
    </nc>
    <odxf>
      <numFmt numFmtId="2" formatCode="0.00"/>
    </odxf>
    <ndxf>
      <numFmt numFmtId="172" formatCode="0.0%"/>
    </ndxf>
  </rcc>
  <rfmt sheetId="1" sqref="K311">
    <dxf>
      <numFmt numFmtId="14" formatCode="0.00%"/>
    </dxf>
  </rfmt>
  <rfmt sheetId="1" sqref="K311">
    <dxf>
      <numFmt numFmtId="172" formatCode="0.0%"/>
    </dxf>
  </rfmt>
  <rcc rId="1046" sId="1">
    <oc r="M305" t="inlineStr">
      <is>
        <t xml:space="preserve"> -</t>
      </is>
    </oc>
    <nc r="M305">
      <f>L305/J305*100</f>
    </nc>
  </rcc>
  <rcc rId="1047" sId="1" numFmtId="4">
    <oc r="J305" t="inlineStr">
      <is>
        <t xml:space="preserve"> -</t>
      </is>
    </oc>
    <nc r="J305">
      <f>J311</f>
    </nc>
  </rcc>
  <rcc rId="1048" sId="1" numFmtId="4">
    <oc r="K305" t="inlineStr">
      <is>
        <t xml:space="preserve"> -</t>
      </is>
    </oc>
    <nc r="K305">
      <f>K311</f>
    </nc>
  </rcc>
  <rfmt sheetId="1" sqref="J305:K305">
    <dxf>
      <numFmt numFmtId="164" formatCode="0.000"/>
    </dxf>
  </rfmt>
  <rfmt sheetId="1" sqref="J305:K305">
    <dxf>
      <numFmt numFmtId="13" formatCode="0%"/>
    </dxf>
  </rfmt>
  <rfmt sheetId="1" sqref="J305:K305">
    <dxf>
      <numFmt numFmtId="172" formatCode="0.0%"/>
    </dxf>
  </rfmt>
  <rfmt sheetId="1" sqref="J313">
    <dxf>
      <numFmt numFmtId="13" formatCode="0%"/>
    </dxf>
  </rfmt>
  <rcc rId="1049" sId="1" odxf="1" dxf="1">
    <oc r="L340">
      <f>IFERROR(K340-J340,"-")</f>
    </oc>
    <nc r="L340">
      <f>IFERROR(K340-J340,"-")</f>
    </nc>
    <odxf>
      <numFmt numFmtId="170" formatCode="0.00000"/>
    </odxf>
    <ndxf>
      <numFmt numFmtId="2" formatCode="0.00"/>
    </ndxf>
  </rcc>
  <rcc rId="1050" sId="1" odxf="1" s="1" dxf="1">
    <oc r="M340">
      <f>IFERROR(L340/J340,"-")</f>
    </oc>
    <nc r="M340">
      <f>L340/J340*100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8"/>
        <color auto="1"/>
        <name val="Times New Roman"/>
        <scheme val="none"/>
      </font>
      <numFmt numFmtId="2" formatCode="0.00"/>
      <alignment wrapText="0" readingOrder="0"/>
    </ndxf>
  </rcc>
  <rcc rId="1051" sId="1">
    <nc r="M311">
      <f>L311/J311*100</f>
    </nc>
  </rcc>
  <rcc rId="1052" sId="1">
    <oc r="M311" t="inlineStr">
      <is>
        <t xml:space="preserve"> -</t>
      </is>
    </oc>
    <nc r="M311">
      <f>K311-J311</f>
    </nc>
  </rcc>
  <rcc rId="1053" sId="1">
    <oc r="L344">
      <f>IFERROR(K344-J344,"-")</f>
    </oc>
    <nc r="L344">
      <f>IFERROR(K344-J344,"-")</f>
    </nc>
  </rcc>
  <rcc rId="1054" sId="1">
    <oc r="M344">
      <f>L344/J344*100</f>
    </oc>
    <nc r="M344">
      <f>L344/J344*100</f>
    </nc>
  </rcc>
  <rcc rId="1055" sId="1">
    <nc r="K340">
      <f>'\\ITGES\Fin_Peo\ОБП 2023 год\[ОБП_ ТГЭС_1 кв 2023_.xlsb]3.Программа реализации'!$V$189/1000</f>
    </nc>
  </rcc>
  <rcc rId="1056" sId="1">
    <oc r="K340" t="inlineStr">
      <is>
        <t>-</t>
      </is>
    </oc>
    <nc r="K340">
      <f>'\\ITGES\Fin_Peo\ОБП 2023 год\[ОБП_ ТГЭС_1 кв 2023_.xlsb]3.Программа реализации'!$V$189</f>
    </nc>
  </rcc>
  <rfmt sheetId="1" sqref="N350" start="0" length="0">
    <dxf>
      <numFmt numFmtId="4" formatCode="#,##0.00"/>
    </dxf>
  </rfmt>
  <rcc rId="1057" sId="1">
    <nc r="N350">
      <f>K27-K63-K64-K57</f>
    </nc>
  </rcc>
  <rcc rId="1058" sId="1">
    <nc r="N350">
      <f>K29-K63-K64-K57</f>
    </nc>
  </rcc>
  <rcc rId="1059" sId="1">
    <nc r="N350">
      <f>K29-K57</f>
    </nc>
  </rcc>
  <rcc rId="1060" sId="1">
    <nc r="N350">
      <f>K29-K63-K64-K57</f>
    </nc>
  </rcc>
  <rcc rId="1061" sId="1" numFmtId="4">
    <oc r="K350">
      <v>916.22</v>
    </oc>
    <nc r="K350">
      <f>K29-K57</f>
    </nc>
  </rcc>
  <rcc rId="1062" sId="1">
    <oc r="K399">
      <f>K405</f>
    </oc>
    <nc r="K399">
      <f>'\\ITGES\Fin_Peo\ОБП 2023 год\[ОБП_ ТГЭС_1 кв 2023_.xlsb]6.ИПР'!$V$46/1000</f>
    </nc>
  </rcc>
  <rcc rId="1063" sId="1">
    <nc r="K426">
      <f>'\\ITGES\Fin_Peo\ОБП 2023 год\[ОБП_ ТГЭС_1 кв 2023_.xlsb]6.ИПР'!$V$50/1000</f>
    </nc>
  </rcc>
  <rfmt sheetId="1" sqref="K373:M441">
    <dxf>
      <fill>
        <patternFill patternType="none">
          <bgColor auto="1"/>
        </patternFill>
      </fill>
    </dxf>
  </rfmt>
  <rcc rId="1064" sId="1">
    <nc r="K386">
      <f>'\\ITGES\Fin_Peo\ОБП 2023 год\[ОБП_ ТГЭС_1 кв 2023_.xlsb]6.ИПР'!$V$42/1000</f>
    </nc>
  </rcc>
  <rcc rId="1065" sId="1" numFmtId="4">
    <nc r="K376">
      <v>0</v>
    </nc>
  </rcc>
  <rcc rId="1066" sId="1">
    <oc r="K427" t="inlineStr">
      <is>
        <t xml:space="preserve"> -</t>
      </is>
    </oc>
    <nc r="K427">
      <f>'\\ITGES\Fin_Peo\ОБП 2023 год\[ОБП_ ТГЭС_1 кв 2023_.xlsb]6.ИПР'!$V$53/1000</f>
    </nc>
  </rcc>
  <rcc rId="1067" sId="1">
    <oc r="K373">
      <f>K374+K398+K426</f>
    </oc>
    <nc r="K373">
      <f>K374+K398+K426+K427</f>
    </nc>
  </rcc>
  <rcc rId="1068" sId="1" odxf="1" s="1" dxf="1" numFmtId="4">
    <oc r="K429" t="inlineStr">
      <is>
        <t xml:space="preserve"> -</t>
      </is>
    </oc>
    <nc r="K42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69" sId="1" odxf="1" s="1" dxf="1" numFmtId="4">
    <oc r="L429" t="inlineStr">
      <is>
        <t xml:space="preserve"> -</t>
      </is>
    </oc>
    <nc r="L42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0" sId="1" odxf="1" s="1" dxf="1" numFmtId="4">
    <oc r="M429" t="inlineStr">
      <is>
        <t xml:space="preserve"> -</t>
      </is>
    </oc>
    <nc r="M42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1" sId="1" odxf="1" s="1" dxf="1" numFmtId="4">
    <oc r="K430" t="inlineStr">
      <is>
        <t xml:space="preserve"> -</t>
      </is>
    </oc>
    <nc r="K43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2" sId="1" odxf="1" s="1" dxf="1" numFmtId="4">
    <oc r="L430" t="inlineStr">
      <is>
        <t xml:space="preserve"> -</t>
      </is>
    </oc>
    <nc r="L43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3" sId="1" odxf="1" s="1" dxf="1" numFmtId="4">
    <oc r="M430" t="inlineStr">
      <is>
        <t xml:space="preserve"> -</t>
      </is>
    </oc>
    <nc r="M43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4" sId="1" odxf="1" s="1" dxf="1" numFmtId="4">
    <oc r="K431" t="inlineStr">
      <is>
        <t xml:space="preserve"> -</t>
      </is>
    </oc>
    <nc r="K43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5" sId="1" odxf="1" s="1" dxf="1" numFmtId="4">
    <oc r="L431" t="inlineStr">
      <is>
        <t xml:space="preserve"> -</t>
      </is>
    </oc>
    <nc r="L43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6" sId="1" odxf="1" s="1" dxf="1" numFmtId="4">
    <oc r="M431" t="inlineStr">
      <is>
        <t xml:space="preserve"> -</t>
      </is>
    </oc>
    <nc r="M43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7" sId="1" odxf="1" s="1" dxf="1" numFmtId="4">
    <oc r="K432" t="inlineStr">
      <is>
        <t xml:space="preserve"> -</t>
      </is>
    </oc>
    <nc r="K43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8" sId="1" odxf="1" s="1" dxf="1" numFmtId="4">
    <oc r="L432" t="inlineStr">
      <is>
        <t xml:space="preserve"> -</t>
      </is>
    </oc>
    <nc r="L43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79" sId="1" odxf="1" s="1" dxf="1" numFmtId="4">
    <oc r="M432" t="inlineStr">
      <is>
        <t xml:space="preserve"> -</t>
      </is>
    </oc>
    <nc r="M43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0" sId="1" odxf="1" s="1" dxf="1" numFmtId="4">
    <oc r="K433" t="inlineStr">
      <is>
        <t xml:space="preserve"> -</t>
      </is>
    </oc>
    <nc r="K43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1" sId="1" odxf="1" s="1" dxf="1" numFmtId="4">
    <oc r="L433" t="inlineStr">
      <is>
        <t xml:space="preserve"> -</t>
      </is>
    </oc>
    <nc r="L43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2" sId="1" odxf="1" s="1" dxf="1" numFmtId="4">
    <oc r="M433" t="inlineStr">
      <is>
        <t xml:space="preserve"> -</t>
      </is>
    </oc>
    <nc r="M43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3" sId="1" odxf="1" s="1" dxf="1" numFmtId="4">
    <oc r="K434" t="inlineStr">
      <is>
        <t xml:space="preserve"> -</t>
      </is>
    </oc>
    <nc r="K43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4" sId="1" odxf="1" s="1" dxf="1" numFmtId="4">
    <oc r="L434" t="inlineStr">
      <is>
        <t xml:space="preserve"> -</t>
      </is>
    </oc>
    <nc r="L43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5" sId="1" odxf="1" s="1" dxf="1" numFmtId="4">
    <oc r="M434" t="inlineStr">
      <is>
        <t xml:space="preserve"> -</t>
      </is>
    </oc>
    <nc r="M43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6" sId="1" odxf="1" s="1" dxf="1" numFmtId="4">
    <oc r="K435" t="inlineStr">
      <is>
        <t xml:space="preserve"> -</t>
      </is>
    </oc>
    <nc r="K43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7" sId="1" odxf="1" s="1" dxf="1" numFmtId="4">
    <oc r="L435" t="inlineStr">
      <is>
        <t xml:space="preserve"> -</t>
      </is>
    </oc>
    <nc r="L43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8" sId="1" odxf="1" s="1" dxf="1" numFmtId="4">
    <oc r="M435" t="inlineStr">
      <is>
        <t xml:space="preserve"> -</t>
      </is>
    </oc>
    <nc r="M43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89" sId="1" odxf="1" s="1" dxf="1" numFmtId="4">
    <oc r="K436" t="inlineStr">
      <is>
        <t xml:space="preserve"> -</t>
      </is>
    </oc>
    <nc r="K43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0" sId="1" odxf="1" s="1" dxf="1" numFmtId="4">
    <oc r="L436" t="inlineStr">
      <is>
        <t xml:space="preserve"> -</t>
      </is>
    </oc>
    <nc r="L43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1" sId="1" odxf="1" s="1" dxf="1" numFmtId="4">
    <oc r="M436" t="inlineStr">
      <is>
        <t xml:space="preserve"> -</t>
      </is>
    </oc>
    <nc r="M43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2" sId="1" odxf="1" s="1" dxf="1" numFmtId="4">
    <oc r="K437" t="inlineStr">
      <is>
        <t xml:space="preserve"> -</t>
      </is>
    </oc>
    <nc r="K43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3" sId="1" odxf="1" s="1" dxf="1" numFmtId="4">
    <oc r="L437" t="inlineStr">
      <is>
        <t xml:space="preserve"> -</t>
      </is>
    </oc>
    <nc r="L43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4" sId="1" odxf="1" s="1" dxf="1" numFmtId="4">
    <oc r="M437" t="inlineStr">
      <is>
        <t xml:space="preserve"> -</t>
      </is>
    </oc>
    <nc r="M43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5" sId="1" odxf="1" s="1" dxf="1" numFmtId="4">
    <oc r="K438" t="inlineStr">
      <is>
        <t xml:space="preserve"> -</t>
      </is>
    </oc>
    <nc r="K43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6" sId="1" odxf="1" s="1" dxf="1" numFmtId="4">
    <oc r="L438" t="inlineStr">
      <is>
        <t xml:space="preserve"> -</t>
      </is>
    </oc>
    <nc r="L43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7" sId="1" odxf="1" s="1" dxf="1" numFmtId="4">
    <oc r="M438" t="inlineStr">
      <is>
        <t xml:space="preserve"> -</t>
      </is>
    </oc>
    <nc r="M43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8" sId="1" odxf="1" s="1" dxf="1" numFmtId="4">
    <oc r="K439" t="inlineStr">
      <is>
        <t xml:space="preserve"> -</t>
      </is>
    </oc>
    <nc r="K43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099" sId="1" odxf="1" s="1" dxf="1" numFmtId="4">
    <oc r="L439" t="inlineStr">
      <is>
        <t xml:space="preserve"> -</t>
      </is>
    </oc>
    <nc r="L43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00" sId="1" odxf="1" s="1" dxf="1" numFmtId="4">
    <oc r="M439" t="inlineStr">
      <is>
        <t xml:space="preserve"> -</t>
      </is>
    </oc>
    <nc r="M43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01" sId="1" odxf="1" s="1" dxf="1" numFmtId="4">
    <oc r="K440" t="inlineStr">
      <is>
        <t xml:space="preserve"> -</t>
      </is>
    </oc>
    <nc r="K44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02" sId="1" odxf="1" s="1" dxf="1" numFmtId="4">
    <oc r="L440" t="inlineStr">
      <is>
        <t xml:space="preserve"> -</t>
      </is>
    </oc>
    <nc r="L44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03" sId="1" odxf="1" s="1" dxf="1" numFmtId="4">
    <oc r="M440" t="inlineStr">
      <is>
        <t xml:space="preserve"> -</t>
      </is>
    </oc>
    <nc r="M44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04" sId="1" odxf="1" s="1" dxf="1" numFmtId="4">
    <oc r="K441" t="inlineStr">
      <is>
        <t xml:space="preserve"> -</t>
      </is>
    </oc>
    <nc r="K44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odxf>
    <ndxf>
      <numFmt numFmtId="170" formatCode="0.00000"/>
      <alignment wrapText="1" readingOrder="0"/>
      <border outline="0">
        <bottom style="thin">
          <color indexed="64"/>
        </bottom>
      </border>
    </ndxf>
  </rcc>
  <rcc rId="1105" sId="1" odxf="1" s="1" dxf="1" numFmtId="4">
    <oc r="L441" t="inlineStr">
      <is>
        <t xml:space="preserve"> -</t>
      </is>
    </oc>
    <nc r="L44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odxf>
    <ndxf>
      <numFmt numFmtId="170" formatCode="0.00000"/>
      <alignment wrapText="1" readingOrder="0"/>
      <border outline="0">
        <bottom style="thin">
          <color indexed="64"/>
        </bottom>
      </border>
    </ndxf>
  </rcc>
  <rcc rId="1106" sId="1" odxf="1" s="1" dxf="1" numFmtId="4">
    <oc r="M441" t="inlineStr">
      <is>
        <t xml:space="preserve"> -</t>
      </is>
    </oc>
    <nc r="M44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odxf>
    <ndxf>
      <numFmt numFmtId="170" formatCode="0.00000"/>
      <alignment wrapText="1" readingOrder="0"/>
      <border outline="0">
        <bottom style="thin">
          <color indexed="64"/>
        </bottom>
      </border>
    </ndxf>
  </rcc>
  <rcc rId="1107" sId="1" odxf="1" dxf="1">
    <oc r="L427" t="inlineStr">
      <is>
        <t xml:space="preserve"> -</t>
      </is>
    </oc>
    <nc r="L427">
      <f>K427-J427</f>
    </nc>
    <odxf>
      <numFmt numFmtId="2" formatCode="0.00"/>
    </odxf>
    <ndxf>
      <numFmt numFmtId="170" formatCode="0.00000"/>
    </ndxf>
  </rcc>
  <rfmt sheetId="1" sqref="M427" start="0" length="0">
    <dxf>
      <numFmt numFmtId="170" formatCode="0.00000"/>
    </dxf>
  </rfmt>
  <rcc rId="1108" sId="1" numFmtId="4">
    <oc r="M427" t="inlineStr">
      <is>
        <t xml:space="preserve"> -</t>
      </is>
    </oc>
    <nc r="M427">
      <v>0</v>
    </nc>
  </rcc>
  <rcc rId="1109" sId="1" odxf="1" s="1" dxf="1" numFmtId="4">
    <oc r="K400" t="inlineStr">
      <is>
        <t xml:space="preserve"> -</t>
      </is>
    </oc>
    <nc r="K40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0" sId="1" odxf="1" s="1" dxf="1" numFmtId="4">
    <oc r="L400" t="inlineStr">
      <is>
        <t xml:space="preserve"> -</t>
      </is>
    </oc>
    <nc r="L40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1" sId="1" odxf="1" s="1" dxf="1" numFmtId="4">
    <oc r="M400" t="inlineStr">
      <is>
        <t xml:space="preserve"> -</t>
      </is>
    </oc>
    <nc r="M40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2" sId="1" odxf="1" s="1" dxf="1" numFmtId="4">
    <oc r="K401" t="inlineStr">
      <is>
        <t xml:space="preserve"> -</t>
      </is>
    </oc>
    <nc r="K40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3" sId="1" odxf="1" s="1" dxf="1" numFmtId="4">
    <oc r="L401" t="inlineStr">
      <is>
        <t xml:space="preserve"> -</t>
      </is>
    </oc>
    <nc r="L40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4" sId="1" odxf="1" s="1" dxf="1" numFmtId="4">
    <oc r="M401" t="inlineStr">
      <is>
        <t xml:space="preserve"> -</t>
      </is>
    </oc>
    <nc r="M40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5" sId="1" odxf="1" s="1" dxf="1" numFmtId="4">
    <oc r="K402" t="inlineStr">
      <is>
        <t xml:space="preserve"> -</t>
      </is>
    </oc>
    <nc r="K40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6" sId="1" odxf="1" s="1" dxf="1" numFmtId="4">
    <oc r="L402" t="inlineStr">
      <is>
        <t xml:space="preserve"> -</t>
      </is>
    </oc>
    <nc r="L40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7" sId="1" odxf="1" s="1" dxf="1" numFmtId="4">
    <oc r="M402" t="inlineStr">
      <is>
        <t xml:space="preserve"> -</t>
      </is>
    </oc>
    <nc r="M40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8" sId="1" odxf="1" s="1" dxf="1" numFmtId="4">
    <oc r="K403" t="inlineStr">
      <is>
        <t xml:space="preserve"> -</t>
      </is>
    </oc>
    <nc r="K40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19" sId="1" odxf="1" s="1" dxf="1" numFmtId="4">
    <oc r="L403" t="inlineStr">
      <is>
        <t xml:space="preserve"> -</t>
      </is>
    </oc>
    <nc r="L40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0" sId="1" odxf="1" s="1" dxf="1" numFmtId="4">
    <oc r="M403" t="inlineStr">
      <is>
        <t xml:space="preserve"> -</t>
      </is>
    </oc>
    <nc r="M40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1" sId="1" odxf="1" s="1" dxf="1" numFmtId="4">
    <oc r="K404" t="inlineStr">
      <is>
        <t xml:space="preserve"> -</t>
      </is>
    </oc>
    <nc r="K40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2" sId="1" odxf="1" s="1" dxf="1" numFmtId="4">
    <oc r="L404" t="inlineStr">
      <is>
        <t xml:space="preserve"> -</t>
      </is>
    </oc>
    <nc r="L40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3" sId="1" odxf="1" s="1" dxf="1" numFmtId="4">
    <oc r="M404" t="inlineStr">
      <is>
        <t xml:space="preserve"> -</t>
      </is>
    </oc>
    <nc r="M40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4" sId="1" numFmtId="4">
    <nc r="K405">
      <f>'\\ITGES\Fin_Peo\ОБП 2023 год\[ОБП_ ТГЭС_1 кв 2023_.xlsb]6.ИПР'!$V$47/1000</f>
    </nc>
  </rcc>
  <rcc rId="1125" sId="1" odxf="1" s="1" dxf="1" numFmtId="4">
    <oc r="K406" t="inlineStr">
      <is>
        <t xml:space="preserve"> -</t>
      </is>
    </oc>
    <nc r="K40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6" sId="1" odxf="1" s="1" dxf="1" numFmtId="4">
    <oc r="L406" t="inlineStr">
      <is>
        <t xml:space="preserve"> -</t>
      </is>
    </oc>
    <nc r="L40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7" sId="1" odxf="1" s="1" dxf="1" numFmtId="4">
    <oc r="M406" t="inlineStr">
      <is>
        <t xml:space="preserve"> -</t>
      </is>
    </oc>
    <nc r="M40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8" sId="1" odxf="1" s="1" dxf="1" numFmtId="4">
    <oc r="K407" t="inlineStr">
      <is>
        <t xml:space="preserve"> -</t>
      </is>
    </oc>
    <nc r="K40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29" sId="1" odxf="1" s="1" dxf="1" numFmtId="4">
    <oc r="L407" t="inlineStr">
      <is>
        <t xml:space="preserve"> -</t>
      </is>
    </oc>
    <nc r="L40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0" sId="1" odxf="1" s="1" dxf="1" numFmtId="4">
    <oc r="M407" t="inlineStr">
      <is>
        <t xml:space="preserve"> -</t>
      </is>
    </oc>
    <nc r="M40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1" sId="1" odxf="1" s="1" dxf="1" numFmtId="4">
    <oc r="K408" t="inlineStr">
      <is>
        <t xml:space="preserve"> -</t>
      </is>
    </oc>
    <nc r="K40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2" sId="1" odxf="1" s="1" dxf="1" numFmtId="4">
    <oc r="L408" t="inlineStr">
      <is>
        <t xml:space="preserve"> -</t>
      </is>
    </oc>
    <nc r="L40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3" sId="1" odxf="1" s="1" dxf="1" numFmtId="4">
    <oc r="M408" t="inlineStr">
      <is>
        <t xml:space="preserve"> -</t>
      </is>
    </oc>
    <nc r="M40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4" sId="1" odxf="1" s="1" dxf="1" numFmtId="4">
    <oc r="K409" t="inlineStr">
      <is>
        <t xml:space="preserve"> -</t>
      </is>
    </oc>
    <nc r="K40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5" sId="1" odxf="1" s="1" dxf="1" numFmtId="4">
    <oc r="L409" t="inlineStr">
      <is>
        <t xml:space="preserve"> -</t>
      </is>
    </oc>
    <nc r="L40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6" sId="1" odxf="1" s="1" dxf="1" numFmtId="4">
    <oc r="M409" t="inlineStr">
      <is>
        <t xml:space="preserve"> -</t>
      </is>
    </oc>
    <nc r="M40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7" sId="1" odxf="1" s="1" dxf="1" numFmtId="4">
    <oc r="K410" t="inlineStr">
      <is>
        <t xml:space="preserve"> -</t>
      </is>
    </oc>
    <nc r="K41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8" sId="1" odxf="1" s="1" dxf="1" numFmtId="4">
    <oc r="L410" t="inlineStr">
      <is>
        <t xml:space="preserve"> -</t>
      </is>
    </oc>
    <nc r="L41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39" sId="1" odxf="1" s="1" dxf="1" numFmtId="4">
    <oc r="M410" t="inlineStr">
      <is>
        <t xml:space="preserve"> -</t>
      </is>
    </oc>
    <nc r="M41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0" sId="1" odxf="1" s="1" dxf="1" numFmtId="4">
    <oc r="K411" t="inlineStr">
      <is>
        <t xml:space="preserve"> -</t>
      </is>
    </oc>
    <nc r="K41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1" sId="1" odxf="1" s="1" dxf="1" numFmtId="4">
    <oc r="L411" t="inlineStr">
      <is>
        <t xml:space="preserve"> -</t>
      </is>
    </oc>
    <nc r="L41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2" sId="1" odxf="1" s="1" dxf="1" numFmtId="4">
    <oc r="M411" t="inlineStr">
      <is>
        <t xml:space="preserve"> -</t>
      </is>
    </oc>
    <nc r="M41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3" sId="1" odxf="1" s="1" dxf="1" numFmtId="4">
    <oc r="K412" t="inlineStr">
      <is>
        <t xml:space="preserve"> -</t>
      </is>
    </oc>
    <nc r="K41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4" sId="1" odxf="1" s="1" dxf="1" numFmtId="4">
    <oc r="L412" t="inlineStr">
      <is>
        <t xml:space="preserve"> -</t>
      </is>
    </oc>
    <nc r="L41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5" sId="1" odxf="1" s="1" dxf="1" numFmtId="4">
    <oc r="M412" t="inlineStr">
      <is>
        <t xml:space="preserve"> -</t>
      </is>
    </oc>
    <nc r="M41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6" sId="1" odxf="1" s="1" dxf="1" numFmtId="4">
    <oc r="K413" t="inlineStr">
      <is>
        <t xml:space="preserve"> -</t>
      </is>
    </oc>
    <nc r="K41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7" sId="1" odxf="1" s="1" dxf="1" numFmtId="4">
    <oc r="L413" t="inlineStr">
      <is>
        <t xml:space="preserve"> -</t>
      </is>
    </oc>
    <nc r="L41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8" sId="1" odxf="1" s="1" dxf="1" numFmtId="4">
    <oc r="M413" t="inlineStr">
      <is>
        <t xml:space="preserve"> -</t>
      </is>
    </oc>
    <nc r="M41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49" sId="1" odxf="1" s="1" dxf="1" numFmtId="4">
    <oc r="K414" t="inlineStr">
      <is>
        <t xml:space="preserve"> -</t>
      </is>
    </oc>
    <nc r="K41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0" sId="1" odxf="1" s="1" dxf="1" numFmtId="4">
    <oc r="L414" t="inlineStr">
      <is>
        <t xml:space="preserve"> -</t>
      </is>
    </oc>
    <nc r="L41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1" sId="1" odxf="1" s="1" dxf="1" numFmtId="4">
    <oc r="M414" t="inlineStr">
      <is>
        <t xml:space="preserve"> -</t>
      </is>
    </oc>
    <nc r="M41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2" sId="1" odxf="1" s="1" dxf="1" numFmtId="4">
    <oc r="K415" t="inlineStr">
      <is>
        <t xml:space="preserve"> -</t>
      </is>
    </oc>
    <nc r="K4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3" sId="1" odxf="1" s="1" dxf="1" numFmtId="4">
    <oc r="L415" t="inlineStr">
      <is>
        <t xml:space="preserve"> -</t>
      </is>
    </oc>
    <nc r="L4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4" sId="1" odxf="1" s="1" dxf="1" numFmtId="4">
    <oc r="M415" t="inlineStr">
      <is>
        <t xml:space="preserve"> -</t>
      </is>
    </oc>
    <nc r="M4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5" sId="1" odxf="1" s="1" dxf="1" numFmtId="4">
    <oc r="K416" t="inlineStr">
      <is>
        <t xml:space="preserve"> -</t>
      </is>
    </oc>
    <nc r="K41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6" sId="1" odxf="1" s="1" dxf="1" numFmtId="4">
    <oc r="L416" t="inlineStr">
      <is>
        <t xml:space="preserve"> -</t>
      </is>
    </oc>
    <nc r="L41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7" sId="1" odxf="1" s="1" dxf="1" numFmtId="4">
    <oc r="M416" t="inlineStr">
      <is>
        <t xml:space="preserve"> -</t>
      </is>
    </oc>
    <nc r="M41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8" sId="1" odxf="1" s="1" dxf="1" numFmtId="4">
    <oc r="K417" t="inlineStr">
      <is>
        <t xml:space="preserve"> -</t>
      </is>
    </oc>
    <nc r="K41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59" sId="1" odxf="1" s="1" dxf="1" numFmtId="4">
    <oc r="L417" t="inlineStr">
      <is>
        <t xml:space="preserve"> -</t>
      </is>
    </oc>
    <nc r="L41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0" sId="1" odxf="1" s="1" dxf="1" numFmtId="4">
    <oc r="M417" t="inlineStr">
      <is>
        <t xml:space="preserve"> -</t>
      </is>
    </oc>
    <nc r="M41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1" sId="1" odxf="1" s="1" dxf="1" numFmtId="4">
    <oc r="K418" t="inlineStr">
      <is>
        <t xml:space="preserve"> -</t>
      </is>
    </oc>
    <nc r="K41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2" sId="1" odxf="1" s="1" dxf="1" numFmtId="4">
    <oc r="L418" t="inlineStr">
      <is>
        <t xml:space="preserve"> -</t>
      </is>
    </oc>
    <nc r="L41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3" sId="1" odxf="1" s="1" dxf="1" numFmtId="4">
    <oc r="M418" t="inlineStr">
      <is>
        <t xml:space="preserve"> -</t>
      </is>
    </oc>
    <nc r="M41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4" sId="1" odxf="1" s="1" dxf="1" numFmtId="4">
    <oc r="K419" t="inlineStr">
      <is>
        <t xml:space="preserve"> -</t>
      </is>
    </oc>
    <nc r="K41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5" sId="1" odxf="1" s="1" dxf="1" numFmtId="4">
    <oc r="L419" t="inlineStr">
      <is>
        <t xml:space="preserve"> -</t>
      </is>
    </oc>
    <nc r="L41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6" sId="1" odxf="1" s="1" dxf="1" numFmtId="4">
    <oc r="M419" t="inlineStr">
      <is>
        <t xml:space="preserve"> -</t>
      </is>
    </oc>
    <nc r="M41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7" sId="1" odxf="1" s="1" dxf="1" numFmtId="4">
    <oc r="K420" t="inlineStr">
      <is>
        <t xml:space="preserve"> -</t>
      </is>
    </oc>
    <nc r="K42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8" sId="1" odxf="1" s="1" dxf="1" numFmtId="4">
    <oc r="L420" t="inlineStr">
      <is>
        <t xml:space="preserve"> -</t>
      </is>
    </oc>
    <nc r="L42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69" sId="1" odxf="1" s="1" dxf="1" numFmtId="4">
    <oc r="M420" t="inlineStr">
      <is>
        <t xml:space="preserve"> -</t>
      </is>
    </oc>
    <nc r="M42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0" sId="1" odxf="1" s="1" dxf="1" numFmtId="4">
    <oc r="K421" t="inlineStr">
      <is>
        <t xml:space="preserve"> -</t>
      </is>
    </oc>
    <nc r="K42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1" sId="1" odxf="1" s="1" dxf="1" numFmtId="4">
    <oc r="L421" t="inlineStr">
      <is>
        <t xml:space="preserve"> -</t>
      </is>
    </oc>
    <nc r="L42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2" sId="1" odxf="1" s="1" dxf="1" numFmtId="4">
    <oc r="M421" t="inlineStr">
      <is>
        <t xml:space="preserve"> -</t>
      </is>
    </oc>
    <nc r="M42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3" sId="1" odxf="1" s="1" dxf="1" numFmtId="4">
    <oc r="K422" t="inlineStr">
      <is>
        <t xml:space="preserve"> -</t>
      </is>
    </oc>
    <nc r="K4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4" sId="1" odxf="1" s="1" dxf="1" numFmtId="4">
    <oc r="L422" t="inlineStr">
      <is>
        <t xml:space="preserve"> -</t>
      </is>
    </oc>
    <nc r="L4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5" sId="1" odxf="1" s="1" dxf="1" numFmtId="4">
    <oc r="M422" t="inlineStr">
      <is>
        <t xml:space="preserve"> -</t>
      </is>
    </oc>
    <nc r="M4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6" sId="1" odxf="1" s="1" dxf="1" numFmtId="4">
    <oc r="K423" t="inlineStr">
      <is>
        <t xml:space="preserve"> -</t>
      </is>
    </oc>
    <nc r="K42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7" sId="1" odxf="1" s="1" dxf="1" numFmtId="4">
    <oc r="L423" t="inlineStr">
      <is>
        <t xml:space="preserve"> -</t>
      </is>
    </oc>
    <nc r="L42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8" sId="1" odxf="1" s="1" dxf="1" numFmtId="4">
    <oc r="M423" t="inlineStr">
      <is>
        <t xml:space="preserve"> -</t>
      </is>
    </oc>
    <nc r="M42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79" sId="1" odxf="1" s="1" dxf="1" numFmtId="4">
    <oc r="K424" t="inlineStr">
      <is>
        <t xml:space="preserve"> -</t>
      </is>
    </oc>
    <nc r="K4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0" sId="1" odxf="1" s="1" dxf="1" numFmtId="4">
    <oc r="L424" t="inlineStr">
      <is>
        <t xml:space="preserve"> -</t>
      </is>
    </oc>
    <nc r="L4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1" sId="1" odxf="1" s="1" dxf="1" numFmtId="4">
    <oc r="M424" t="inlineStr">
      <is>
        <t xml:space="preserve"> -</t>
      </is>
    </oc>
    <nc r="M4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2" sId="1" odxf="1" s="1" dxf="1" numFmtId="4">
    <oc r="K425" t="inlineStr">
      <is>
        <t xml:space="preserve"> -</t>
      </is>
    </oc>
    <nc r="K4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3" sId="1" odxf="1" s="1" dxf="1" numFmtId="4">
    <oc r="L425" t="inlineStr">
      <is>
        <t xml:space="preserve"> -</t>
      </is>
    </oc>
    <nc r="L4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4" sId="1" odxf="1" s="1" dxf="1" numFmtId="4">
    <oc r="M425" t="inlineStr">
      <is>
        <t xml:space="preserve"> -</t>
      </is>
    </oc>
    <nc r="M4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5" sId="1" odxf="1" s="1" dxf="1" numFmtId="4">
    <oc r="K387" t="inlineStr">
      <is>
        <t xml:space="preserve"> -</t>
      </is>
    </oc>
    <nc r="K38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6" sId="1" odxf="1" s="1" dxf="1" numFmtId="4">
    <oc r="L387" t="inlineStr">
      <is>
        <t xml:space="preserve"> -</t>
      </is>
    </oc>
    <nc r="L38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7" sId="1" odxf="1" s="1" dxf="1" numFmtId="4">
    <oc r="M387" t="inlineStr">
      <is>
        <t xml:space="preserve"> -</t>
      </is>
    </oc>
    <nc r="M38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8" sId="1" odxf="1" s="1" dxf="1" numFmtId="4">
    <oc r="K388" t="inlineStr">
      <is>
        <t xml:space="preserve"> -</t>
      </is>
    </oc>
    <nc r="K38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89" sId="1" odxf="1" s="1" dxf="1" numFmtId="4">
    <oc r="L388" t="inlineStr">
      <is>
        <t xml:space="preserve"> -</t>
      </is>
    </oc>
    <nc r="L38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0" sId="1" odxf="1" s="1" dxf="1" numFmtId="4">
    <oc r="M388" t="inlineStr">
      <is>
        <t xml:space="preserve"> -</t>
      </is>
    </oc>
    <nc r="M38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1" sId="1" odxf="1" s="1" dxf="1" numFmtId="4">
    <oc r="K389" t="inlineStr">
      <is>
        <t xml:space="preserve"> -</t>
      </is>
    </oc>
    <nc r="K38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2" sId="1" odxf="1" s="1" dxf="1" numFmtId="4">
    <oc r="L389" t="inlineStr">
      <is>
        <t xml:space="preserve"> -</t>
      </is>
    </oc>
    <nc r="L38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3" sId="1" odxf="1" s="1" dxf="1" numFmtId="4">
    <oc r="M389" t="inlineStr">
      <is>
        <t xml:space="preserve"> -</t>
      </is>
    </oc>
    <nc r="M38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4" sId="1" odxf="1" s="1" dxf="1" numFmtId="4">
    <oc r="K390" t="inlineStr">
      <is>
        <t xml:space="preserve"> -</t>
      </is>
    </oc>
    <nc r="K39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5" sId="1" odxf="1" s="1" dxf="1" numFmtId="4">
    <oc r="L390" t="inlineStr">
      <is>
        <t xml:space="preserve"> -</t>
      </is>
    </oc>
    <nc r="L39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6" sId="1" odxf="1" s="1" dxf="1" numFmtId="4">
    <oc r="M390" t="inlineStr">
      <is>
        <t xml:space="preserve"> -</t>
      </is>
    </oc>
    <nc r="M39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7" sId="1" odxf="1" s="1" dxf="1" numFmtId="4">
    <oc r="K391" t="inlineStr">
      <is>
        <t xml:space="preserve"> -</t>
      </is>
    </oc>
    <nc r="K39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8" sId="1" odxf="1" s="1" dxf="1" numFmtId="4">
    <oc r="L391" t="inlineStr">
      <is>
        <t xml:space="preserve"> -</t>
      </is>
    </oc>
    <nc r="L39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199" sId="1" odxf="1" s="1" dxf="1" numFmtId="4">
    <oc r="M391" t="inlineStr">
      <is>
        <t xml:space="preserve"> -</t>
      </is>
    </oc>
    <nc r="M391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0" sId="1" odxf="1" s="1" dxf="1" numFmtId="4">
    <oc r="K392" t="inlineStr">
      <is>
        <t xml:space="preserve"> -</t>
      </is>
    </oc>
    <nc r="K39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1" sId="1" odxf="1" s="1" dxf="1" numFmtId="4">
    <oc r="L392" t="inlineStr">
      <is>
        <t xml:space="preserve"> -</t>
      </is>
    </oc>
    <nc r="L39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2" sId="1" odxf="1" s="1" dxf="1" numFmtId="4">
    <oc r="M392" t="inlineStr">
      <is>
        <t xml:space="preserve"> -</t>
      </is>
    </oc>
    <nc r="M39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3" sId="1" odxf="1" s="1" dxf="1" numFmtId="4">
    <oc r="K393" t="inlineStr">
      <is>
        <t xml:space="preserve"> -</t>
      </is>
    </oc>
    <nc r="K39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4" sId="1" odxf="1" s="1" dxf="1" numFmtId="4">
    <oc r="L393" t="inlineStr">
      <is>
        <t xml:space="preserve"> -</t>
      </is>
    </oc>
    <nc r="L39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5" sId="1" odxf="1" s="1" dxf="1" numFmtId="4">
    <oc r="M393" t="inlineStr">
      <is>
        <t xml:space="preserve"> -</t>
      </is>
    </oc>
    <nc r="M39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6" sId="1" odxf="1" s="1" dxf="1" numFmtId="4">
    <oc r="K394" t="inlineStr">
      <is>
        <t xml:space="preserve"> -</t>
      </is>
    </oc>
    <nc r="K39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7" sId="1" odxf="1" s="1" dxf="1" numFmtId="4">
    <oc r="L394" t="inlineStr">
      <is>
        <t xml:space="preserve"> -</t>
      </is>
    </oc>
    <nc r="L39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8" sId="1" odxf="1" s="1" dxf="1" numFmtId="4">
    <oc r="M394" t="inlineStr">
      <is>
        <t xml:space="preserve"> -</t>
      </is>
    </oc>
    <nc r="M39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09" sId="1" odxf="1" s="1" dxf="1" numFmtId="4">
    <oc r="K395" t="inlineStr">
      <is>
        <t xml:space="preserve"> -</t>
      </is>
    </oc>
    <nc r="K39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0" sId="1" odxf="1" s="1" dxf="1" numFmtId="4">
    <oc r="L395" t="inlineStr">
      <is>
        <t xml:space="preserve"> -</t>
      </is>
    </oc>
    <nc r="L39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1" sId="1" odxf="1" s="1" dxf="1" numFmtId="4">
    <oc r="M395" t="inlineStr">
      <is>
        <t xml:space="preserve"> -</t>
      </is>
    </oc>
    <nc r="M39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2" sId="1" odxf="1" s="1" dxf="1" numFmtId="4">
    <oc r="K396" t="inlineStr">
      <is>
        <t xml:space="preserve"> -</t>
      </is>
    </oc>
    <nc r="K39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3" sId="1" odxf="1" s="1" dxf="1" numFmtId="4">
    <oc r="L396" t="inlineStr">
      <is>
        <t xml:space="preserve"> -</t>
      </is>
    </oc>
    <nc r="L39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4" sId="1" odxf="1" s="1" dxf="1" numFmtId="4">
    <oc r="M396" t="inlineStr">
      <is>
        <t xml:space="preserve"> -</t>
      </is>
    </oc>
    <nc r="M39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5" sId="1" odxf="1" s="1" dxf="1" numFmtId="4">
    <nc r="K39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16" sId="1" odxf="1" s="1" dxf="1" numFmtId="4">
    <oc r="L397">
      <f>K397</f>
    </oc>
    <nc r="L39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wrapText="1" readingOrder="0"/>
    </ndxf>
  </rcc>
  <rcc rId="1217" sId="1" odxf="1" s="1" dxf="1" numFmtId="4">
    <oc r="M397">
      <v>100</v>
    </oc>
    <nc r="M39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wrapText="1" readingOrder="0"/>
    </ndxf>
  </rcc>
  <rcc rId="1218" sId="1" numFmtId="4">
    <oc r="M386">
      <f>L386/J386*100</f>
    </oc>
    <nc r="M386" t="inlineStr">
      <is>
        <t>-</t>
      </is>
    </nc>
  </rcc>
  <rcc rId="1219" sId="1" odxf="1" s="1" dxf="1" numFmtId="4">
    <oc r="K384" t="inlineStr">
      <is>
        <t xml:space="preserve"> -</t>
      </is>
    </oc>
    <nc r="K38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0" sId="1" odxf="1" s="1" dxf="1" numFmtId="4">
    <oc r="L384" t="inlineStr">
      <is>
        <t xml:space="preserve"> -</t>
      </is>
    </oc>
    <nc r="L38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1" sId="1" odxf="1" s="1" dxf="1" numFmtId="4">
    <oc r="M384" t="inlineStr">
      <is>
        <t xml:space="preserve"> -</t>
      </is>
    </oc>
    <nc r="M38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2" sId="1" odxf="1" s="1" dxf="1" numFmtId="4">
    <oc r="K385" t="inlineStr">
      <is>
        <t xml:space="preserve"> -</t>
      </is>
    </oc>
    <nc r="K38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3" sId="1" odxf="1" s="1" dxf="1" numFmtId="4">
    <oc r="L385" t="inlineStr">
      <is>
        <t xml:space="preserve"> -</t>
      </is>
    </oc>
    <nc r="L38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4" sId="1" odxf="1" s="1" dxf="1" numFmtId="4">
    <oc r="M385" t="inlineStr">
      <is>
        <t xml:space="preserve"> -</t>
      </is>
    </oc>
    <nc r="M38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5" sId="1" odxf="1" s="1" dxf="1" numFmtId="4">
    <oc r="K382" t="inlineStr">
      <is>
        <t xml:space="preserve"> -</t>
      </is>
    </oc>
    <nc r="K38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6" sId="1" odxf="1" s="1" dxf="1" numFmtId="4">
    <oc r="L382" t="inlineStr">
      <is>
        <t xml:space="preserve"> -</t>
      </is>
    </oc>
    <nc r="L38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7" sId="1" odxf="1" s="1" dxf="1" numFmtId="4">
    <oc r="M382" t="inlineStr">
      <is>
        <t xml:space="preserve"> -</t>
      </is>
    </oc>
    <nc r="M38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28" sId="1">
    <oc r="M383">
      <f>L383/J383*100</f>
    </oc>
    <nc r="M383" t="inlineStr">
      <is>
        <t>-</t>
      </is>
    </nc>
  </rcc>
  <rcc rId="1229" sId="1" odxf="1" s="1" dxf="1" numFmtId="4">
    <oc r="K376">
      <f>K381</f>
    </oc>
    <nc r="K376">
      <v>0</v>
    </nc>
    <ndxf>
      <numFmt numFmtId="170" formatCode="0.00000"/>
      <alignment wrapText="1" readingOrder="0"/>
    </ndxf>
  </rcc>
  <rcc rId="1230" sId="1" odxf="1" s="1" dxf="1" numFmtId="4">
    <oc r="L376" t="inlineStr">
      <is>
        <t xml:space="preserve"> -</t>
      </is>
    </oc>
    <nc r="L37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1" sId="1" odxf="1" s="1" dxf="1" numFmtId="4">
    <oc r="M376" t="inlineStr">
      <is>
        <t xml:space="preserve"> -</t>
      </is>
    </oc>
    <nc r="M37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2" sId="1" odxf="1" s="1" dxf="1" numFmtId="4">
    <oc r="K377" t="inlineStr">
      <is>
        <t xml:space="preserve"> -</t>
      </is>
    </oc>
    <nc r="K37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3" sId="1" odxf="1" s="1" dxf="1" numFmtId="4">
    <oc r="L377" t="inlineStr">
      <is>
        <t xml:space="preserve"> -</t>
      </is>
    </oc>
    <nc r="L37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4" sId="1" odxf="1" s="1" dxf="1" numFmtId="4">
    <oc r="M377" t="inlineStr">
      <is>
        <t xml:space="preserve"> -</t>
      </is>
    </oc>
    <nc r="M37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5" sId="1" odxf="1" s="1" dxf="1" numFmtId="4">
    <oc r="K378" t="inlineStr">
      <is>
        <t xml:space="preserve"> -</t>
      </is>
    </oc>
    <nc r="K37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6" sId="1" odxf="1" s="1" dxf="1" numFmtId="4">
    <oc r="L378" t="inlineStr">
      <is>
        <t xml:space="preserve"> -</t>
      </is>
    </oc>
    <nc r="L37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7" sId="1" odxf="1" s="1" dxf="1" numFmtId="4">
    <oc r="M378" t="inlineStr">
      <is>
        <t xml:space="preserve"> -</t>
      </is>
    </oc>
    <nc r="M378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8" sId="1" odxf="1" s="1" dxf="1" numFmtId="4">
    <oc r="K379" t="inlineStr">
      <is>
        <t xml:space="preserve"> -</t>
      </is>
    </oc>
    <nc r="K37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39" sId="1" odxf="1" s="1" dxf="1" numFmtId="4">
    <oc r="L379" t="inlineStr">
      <is>
        <t xml:space="preserve"> -</t>
      </is>
    </oc>
    <nc r="L37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40" sId="1" odxf="1" s="1" dxf="1" numFmtId="4">
    <oc r="M379" t="inlineStr">
      <is>
        <t xml:space="preserve"> -</t>
      </is>
    </oc>
    <nc r="M379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41" sId="1" odxf="1" s="1" dxf="1" numFmtId="4">
    <oc r="K380" t="inlineStr">
      <is>
        <t xml:space="preserve"> -</t>
      </is>
    </oc>
    <nc r="K38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1" formatCode="0.000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42" sId="1" odxf="1" s="1" dxf="1" numFmtId="4">
    <oc r="L380" t="inlineStr">
      <is>
        <t xml:space="preserve"> -</t>
      </is>
    </oc>
    <nc r="L38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43" sId="1" odxf="1" s="1" dxf="1" numFmtId="4">
    <oc r="M380" t="inlineStr">
      <is>
        <t xml:space="preserve"> -</t>
      </is>
    </oc>
    <nc r="M38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70" formatCode="0.00000"/>
      <alignment wrapText="1" readingOrder="0"/>
    </ndxf>
  </rcc>
  <rcc rId="1244" sId="1" numFmtId="4">
    <nc r="K381">
      <v>0</v>
    </nc>
  </rcc>
  <rfmt sheetId="1" sqref="K443:K446">
    <dxf>
      <fill>
        <patternFill patternType="solid">
          <bgColor rgb="FFFFFF00"/>
        </patternFill>
      </fill>
    </dxf>
  </rfmt>
  <rcv guid="{63197D2B-2B3A-45E2-A818-06B0E92A1443}" action="delete"/>
  <rdn rId="0" localSheetId="1" customView="1" name="Z_63197D2B_2B3A_45E2_A818_06B0E92A1443_.wvu.PrintArea" hidden="1" oldHidden="1">
    <formula>Ф20!$A$1:$N$458</formula>
    <oldFormula>Ф20!$A$1:$N$458</oldFormula>
  </rdn>
  <rcv guid="{63197D2B-2B3A-45E2-A818-06B0E92A144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" sId="1">
    <oc r="K449">
      <f>K381+K398-K448</f>
    </oc>
    <nc r="K449">
      <f>K381+K398-K448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7" sId="1" numFmtId="4">
    <oc r="K373">
      <f>K374+K398+K426+K427</f>
    </oc>
    <nc r="K373">
      <v>73.331306000000012</v>
    </nc>
  </rcc>
  <rcc rId="1248" sId="1" numFmtId="4">
    <oc r="K374">
      <f>K375+K397</f>
    </oc>
    <nc r="K374">
      <v>4.4620040000000003</v>
    </nc>
  </rcc>
  <rcc rId="1249" sId="1" numFmtId="4">
    <oc r="K375">
      <f>K383+K376</f>
    </oc>
    <nc r="K375">
      <v>4.4620040000000003</v>
    </nc>
  </rcc>
  <rcc rId="1250" sId="1" numFmtId="4">
    <oc r="K383">
      <f>K386</f>
    </oc>
    <nc r="K383">
      <v>4.4620040000000003</v>
    </nc>
  </rcc>
  <rcc rId="1251" sId="1" numFmtId="4">
    <oc r="K386">
      <f>'\\ITGES\Fin_Peo\ОБП 2023 год\[ОБП_ ТГЭС_1 кв 2023_.xlsb]6.ИПР'!$V$42/1000</f>
    </oc>
    <nc r="K386">
      <v>4.4620040000000003</v>
    </nc>
  </rcc>
  <rcc rId="1252" sId="1" numFmtId="4">
    <oc r="K398">
      <f>K399</f>
    </oc>
    <nc r="K398">
      <v>50.941813000000003</v>
    </nc>
  </rcc>
  <rcc rId="1253" sId="1" numFmtId="4">
    <oc r="K399">
      <f>'\\ITGES\Fin_Peo\ОБП 2023 год\[ОБП_ ТГЭС_1 кв 2023_.xlsb]6.ИПР'!$V$46/1000</f>
    </oc>
    <nc r="K399">
      <v>50.941813000000003</v>
    </nc>
  </rcc>
  <rcc rId="1254" sId="1" numFmtId="4">
    <oc r="K405">
      <f>'\\ITGES\Fin_Peo\ОБП 2023 год\[ОБП_ ТГЭС_1 кв 2023_.xlsb]6.ИПР'!$V$47/1000</f>
    </oc>
    <nc r="K405">
      <v>50.941813000000003</v>
    </nc>
  </rcc>
  <rcc rId="1255" sId="1" numFmtId="4">
    <oc r="K426">
      <f>'\\ITGES\Fin_Peo\ОБП 2023 год\[ОБП_ ТГЭС_1 кв 2023_.xlsb]6.ИПР'!$V$50/1000</f>
    </oc>
    <nc r="K426">
      <v>11.799372999999999</v>
    </nc>
  </rcc>
  <rcc rId="1256" sId="1" numFmtId="4">
    <oc r="K427">
      <f>'\\ITGES\Fin_Peo\ОБП 2023 год\[ОБП_ ТГЭС_1 кв 2023_.xlsb]6.ИПР'!$V$53/1000</f>
    </oc>
    <nc r="K427">
      <v>6.1281160000000003</v>
    </nc>
  </rcc>
  <rcc rId="1257" sId="1" numFmtId="4">
    <oc r="K429">
      <v>0</v>
    </oc>
    <nc r="K429">
      <v>6.1281160000000003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51:K699">
    <dxf>
      <fill>
        <patternFill patternType="none">
          <bgColor auto="1"/>
        </patternFill>
      </fill>
    </dxf>
  </rfmt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8" sId="1">
    <oc r="K449">
      <f>K381+K398-K448</f>
    </oc>
    <nc r="K449">
      <f>J449</f>
    </nc>
  </rcc>
  <rfmt sheetId="1" sqref="K443:K446">
    <dxf>
      <fill>
        <patternFill patternType="none">
          <bgColor auto="1"/>
        </patternFill>
      </fill>
    </dxf>
  </rfmt>
  <rfmt sheetId="1" sqref="K443:K446">
    <dxf>
      <fill>
        <patternFill patternType="solid">
          <bgColor rgb="FFFFFF0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372:K441">
    <dxf>
      <numFmt numFmtId="166" formatCode="0.000000"/>
    </dxf>
  </rfmt>
  <rfmt sheetId="1" sqref="J372:K441">
    <dxf>
      <numFmt numFmtId="170" formatCode="0.00000"/>
    </dxf>
  </rfmt>
  <rfmt sheetId="1" sqref="J372:K441">
    <dxf>
      <numFmt numFmtId="173" formatCode="0.0000"/>
    </dxf>
  </rfmt>
  <rfmt sheetId="1" sqref="J372:K441">
    <dxf>
      <numFmt numFmtId="164" formatCode="0.000"/>
    </dxf>
  </rfmt>
  <rfmt sheetId="1" sqref="J372:K441">
    <dxf>
      <numFmt numFmtId="2" formatCode="0.00"/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2BE892B2_05B8_4054_B4C8_3BDF2F0CB18C_.wvu.PrintArea" hidden="1" oldHidden="1">
    <formula>Ф20!$A$1:$N$458</formula>
  </rdn>
  <rcv guid="{2BE892B2-05B8-4054-B4C8-3BDF2F0CB18C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0" sId="1" numFmtId="4">
    <oc r="J372">
      <v>418.9</v>
    </oc>
    <nc r="J372">
      <f>J373</f>
    </nc>
  </rcc>
  <rcc rId="1261" sId="1">
    <oc r="K372">
      <f>K373</f>
    </oc>
    <nc r="K372">
      <f>K373</f>
    </nc>
  </rcc>
  <rcc rId="1262" sId="1" odxf="1" dxf="1">
    <oc r="L372">
      <f>K372-J372</f>
    </oc>
    <nc r="L372">
      <f>K372-J372</f>
    </nc>
    <odxf>
      <numFmt numFmtId="170" formatCode="0.00000"/>
    </odxf>
    <ndxf>
      <numFmt numFmtId="2" formatCode="0.00"/>
    </ndxf>
  </rcc>
  <rcc rId="1263" sId="1" odxf="1" dxf="1">
    <oc r="M372">
      <f>L372/J372*100</f>
    </oc>
    <nc r="M372">
      <f>L372/J372*100</f>
    </nc>
    <odxf>
      <numFmt numFmtId="170" formatCode="0.00000"/>
    </odxf>
    <ndxf>
      <numFmt numFmtId="2" formatCode="0.00"/>
    </ndxf>
  </rcc>
  <rcc rId="1264" sId="1" numFmtId="4">
    <oc r="K373">
      <v>73.331306000000012</v>
    </oc>
    <nc r="K373">
      <f>K374+K398+K426+K427</f>
    </nc>
  </rcc>
  <rcc rId="1265" sId="1" odxf="1" dxf="1">
    <oc r="L373">
      <f>K373-J373</f>
    </oc>
    <nc r="L373">
      <f>K373-J373</f>
    </nc>
    <odxf>
      <numFmt numFmtId="170" formatCode="0.00000"/>
    </odxf>
    <ndxf>
      <numFmt numFmtId="2" formatCode="0.00"/>
    </ndxf>
  </rcc>
  <rcc rId="1266" sId="1" odxf="1" dxf="1">
    <oc r="M373">
      <f>L373/J373*100</f>
    </oc>
    <nc r="M373">
      <f>L373/J373*100</f>
    </nc>
    <odxf>
      <numFmt numFmtId="170" formatCode="0.00000"/>
    </odxf>
    <ndxf>
      <numFmt numFmtId="2" formatCode="0.00"/>
    </ndxf>
  </rcc>
  <rcc rId="1267" sId="1" numFmtId="4">
    <oc r="J374">
      <v>29.306000000000001</v>
    </oc>
    <nc r="J374">
      <f>J375+J397</f>
    </nc>
  </rcc>
  <rcc rId="1268" sId="1" numFmtId="4">
    <oc r="K374">
      <v>4.4620040000000003</v>
    </oc>
    <nc r="K374">
      <f>K375+K397</f>
    </nc>
  </rcc>
  <rcc rId="1269" sId="1" odxf="1" dxf="1">
    <oc r="L374">
      <f>K374-J374</f>
    </oc>
    <nc r="L374">
      <f>K374-J374</f>
    </nc>
    <odxf>
      <numFmt numFmtId="170" formatCode="0.00000"/>
    </odxf>
    <ndxf>
      <numFmt numFmtId="2" formatCode="0.00"/>
    </ndxf>
  </rcc>
  <rcc rId="1270" sId="1" odxf="1" dxf="1">
    <oc r="M374">
      <f>L374/J374*100</f>
    </oc>
    <nc r="M374">
      <f>L374/J374*100</f>
    </nc>
    <odxf>
      <numFmt numFmtId="170" formatCode="0.00000"/>
    </odxf>
    <ndxf>
      <numFmt numFmtId="2" formatCode="0.00"/>
    </ndxf>
  </rcc>
  <rcc rId="1271" sId="1" numFmtId="4">
    <oc r="J375">
      <v>29.306000000000001</v>
    </oc>
    <nc r="J375">
      <f>J381+J383</f>
    </nc>
  </rcc>
  <rcc rId="1272" sId="1" numFmtId="4">
    <oc r="K375">
      <v>4.4620040000000003</v>
    </oc>
    <nc r="K375">
      <f>K383+K376</f>
    </nc>
  </rcc>
  <rcc rId="1273" sId="1" odxf="1" dxf="1">
    <oc r="L375">
      <f>K375-J375</f>
    </oc>
    <nc r="L375">
      <f>K375-J375</f>
    </nc>
    <odxf>
      <numFmt numFmtId="170" formatCode="0.00000"/>
    </odxf>
    <ndxf>
      <numFmt numFmtId="2" formatCode="0.00"/>
    </ndxf>
  </rcc>
  <rcc rId="1274" sId="1" odxf="1" dxf="1">
    <oc r="M375">
      <f>L375/J375*100</f>
    </oc>
    <nc r="M375">
      <f>L375/J375*100</f>
    </nc>
    <odxf>
      <numFmt numFmtId="170" formatCode="0.00000"/>
    </odxf>
    <ndxf>
      <numFmt numFmtId="2" formatCode="0.00"/>
    </ndxf>
  </rcc>
  <rcc rId="1275" sId="1" odxf="1" s="1" dxf="1" numFmtId="4">
    <oc r="K376">
      <v>0</v>
    </oc>
    <nc r="K376">
      <f>K381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wrapText="0" readingOrder="0"/>
    </ndxf>
  </rcc>
  <rcc rId="1276" sId="1" odxf="1" s="1" dxf="1" numFmtId="4">
    <oc r="L376">
      <v>0</v>
    </oc>
    <nc r="L37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77" sId="1" odxf="1" s="1" dxf="1" numFmtId="4">
    <oc r="M376">
      <v>0</v>
    </oc>
    <nc r="M37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77" start="0" length="0">
    <dxf>
      <alignment wrapText="0" readingOrder="0"/>
    </dxf>
  </rfmt>
  <rcc rId="1278" sId="1" odxf="1" s="1" dxf="1" numFmtId="4">
    <oc r="L377">
      <v>0</v>
    </oc>
    <nc r="L37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79" sId="1" odxf="1" s="1" dxf="1" numFmtId="4">
    <oc r="M377">
      <v>0</v>
    </oc>
    <nc r="M37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78" start="0" length="0">
    <dxf>
      <alignment wrapText="0" readingOrder="0"/>
    </dxf>
  </rfmt>
  <rcc rId="1280" sId="1" odxf="1" s="1" dxf="1" numFmtId="4">
    <oc r="L378">
      <v>0</v>
    </oc>
    <nc r="L37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81" sId="1" odxf="1" s="1" dxf="1" numFmtId="4">
    <oc r="M378">
      <v>0</v>
    </oc>
    <nc r="M37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79" start="0" length="0">
    <dxf>
      <alignment wrapText="0" readingOrder="0"/>
    </dxf>
  </rfmt>
  <rcc rId="1282" sId="1" odxf="1" s="1" dxf="1" numFmtId="4">
    <oc r="L379">
      <v>0</v>
    </oc>
    <nc r="L37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83" sId="1" odxf="1" s="1" dxf="1" numFmtId="4">
    <oc r="M379">
      <v>0</v>
    </oc>
    <nc r="M37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80" start="0" length="0">
    <dxf>
      <alignment wrapText="0" readingOrder="0"/>
    </dxf>
  </rfmt>
  <rcc rId="1284" sId="1" odxf="1" s="1" dxf="1" numFmtId="4">
    <oc r="L380">
      <v>0</v>
    </oc>
    <nc r="L38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85" sId="1" odxf="1" s="1" dxf="1" numFmtId="4">
    <oc r="M380">
      <v>0</v>
    </oc>
    <nc r="M38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86" sId="1" odxf="1" dxf="1">
    <oc r="L381">
      <f>K381</f>
    </oc>
    <nc r="L381">
      <f>K381</f>
    </nc>
    <odxf>
      <numFmt numFmtId="170" formatCode="0.00000"/>
    </odxf>
    <ndxf>
      <numFmt numFmtId="2" formatCode="0.00"/>
    </ndxf>
  </rcc>
  <rcc rId="1287" sId="1" odxf="1" dxf="1" numFmtId="4">
    <oc r="M381">
      <v>100</v>
    </oc>
    <nc r="M381">
      <f>L381/J381*100</f>
    </nc>
    <odxf>
      <numFmt numFmtId="170" formatCode="0.00000"/>
    </odxf>
    <ndxf>
      <numFmt numFmtId="2" formatCode="0.00"/>
    </ndxf>
  </rcc>
  <rfmt sheetId="1" s="1" sqref="K382" start="0" length="0">
    <dxf>
      <alignment wrapText="0" readingOrder="0"/>
    </dxf>
  </rfmt>
  <rcc rId="1288" sId="1" odxf="1" s="1" dxf="1" numFmtId="4">
    <oc r="L382">
      <v>0</v>
    </oc>
    <nc r="L38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89" sId="1" odxf="1" s="1" dxf="1" numFmtId="4">
    <oc r="M382">
      <v>0</v>
    </oc>
    <nc r="M38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90" sId="1" numFmtId="4">
    <oc r="J383">
      <v>0</v>
    </oc>
    <nc r="J383">
      <f>J386</f>
    </nc>
  </rcc>
  <rcc rId="1291" sId="1" numFmtId="4">
    <oc r="K383">
      <v>4.4620040000000003</v>
    </oc>
    <nc r="K383">
      <f>K386</f>
    </nc>
  </rcc>
  <rcc rId="1292" sId="1" odxf="1" dxf="1">
    <oc r="L383">
      <f>K383-J383</f>
    </oc>
    <nc r="L383">
      <f>K383-J383</f>
    </nc>
    <odxf>
      <numFmt numFmtId="170" formatCode="0.00000"/>
    </odxf>
    <ndxf>
      <numFmt numFmtId="2" formatCode="0.00"/>
    </ndxf>
  </rcc>
  <rcc rId="1293" sId="1" odxf="1" dxf="1" numFmtId="4">
    <oc r="M383" t="inlineStr">
      <is>
        <t>-</t>
      </is>
    </oc>
    <nc r="M383">
      <v>100</v>
    </nc>
    <odxf>
      <numFmt numFmtId="170" formatCode="0.00000"/>
    </odxf>
    <ndxf>
      <numFmt numFmtId="2" formatCode="0.00"/>
    </ndxf>
  </rcc>
  <rcc rId="1294" sId="1">
    <nc r="N383" t="inlineStr">
      <is>
        <t>Расшифровка указана ниже</t>
      </is>
    </nc>
  </rcc>
  <rfmt sheetId="1" s="1" sqref="K384" start="0" length="0">
    <dxf>
      <alignment wrapText="0" readingOrder="0"/>
    </dxf>
  </rfmt>
  <rcc rId="1295" sId="1" odxf="1" s="1" dxf="1" numFmtId="4">
    <oc r="L384">
      <v>0</v>
    </oc>
    <nc r="L38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96" sId="1" odxf="1" s="1" dxf="1" numFmtId="4">
    <oc r="M384">
      <v>0</v>
    </oc>
    <nc r="M38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85" start="0" length="0">
    <dxf>
      <alignment wrapText="0" readingOrder="0"/>
    </dxf>
  </rfmt>
  <rcc rId="1297" sId="1" odxf="1" s="1" dxf="1" numFmtId="4">
    <oc r="L385">
      <v>0</v>
    </oc>
    <nc r="L38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98" sId="1" odxf="1" s="1" dxf="1" numFmtId="4">
    <oc r="M385">
      <v>0</v>
    </oc>
    <nc r="M38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299" sId="1" odxf="1" dxf="1">
    <oc r="L386">
      <f>K386-J386</f>
    </oc>
    <nc r="L386">
      <f>K386-J386</f>
    </nc>
    <odxf>
      <numFmt numFmtId="170" formatCode="0.00000"/>
    </odxf>
    <ndxf>
      <numFmt numFmtId="2" formatCode="0.00"/>
    </ndxf>
  </rcc>
  <rcc rId="1300" sId="1" odxf="1" dxf="1" numFmtId="4">
    <oc r="M386" t="inlineStr">
      <is>
        <t>-</t>
      </is>
    </oc>
    <nc r="M386">
      <v>100</v>
    </nc>
    <odxf>
      <numFmt numFmtId="170" formatCode="0.00000"/>
    </odxf>
    <ndxf>
      <numFmt numFmtId="2" formatCode="0.00"/>
    </ndxf>
  </rcc>
  <rcc rId="1301" sId="1">
    <nc r="N386" t="inlineStr">
      <is>
        <t>Выполнение внеплановых договоров технологического присоединения</t>
      </is>
    </nc>
  </rcc>
  <rfmt sheetId="1" s="1" sqref="K387" start="0" length="0">
    <dxf>
      <alignment wrapText="0" readingOrder="0"/>
    </dxf>
  </rfmt>
  <rcc rId="1302" sId="1" odxf="1" s="1" dxf="1" numFmtId="4">
    <oc r="L387">
      <v>0</v>
    </oc>
    <nc r="L38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03" sId="1" odxf="1" s="1" dxf="1" numFmtId="4">
    <oc r="M387">
      <v>0</v>
    </oc>
    <nc r="M38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88" start="0" length="0">
    <dxf>
      <alignment wrapText="0" readingOrder="0"/>
    </dxf>
  </rfmt>
  <rcc rId="1304" sId="1" odxf="1" s="1" dxf="1" numFmtId="4">
    <oc r="L388">
      <v>0</v>
    </oc>
    <nc r="L38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05" sId="1" odxf="1" s="1" dxf="1" numFmtId="4">
    <oc r="M388">
      <v>0</v>
    </oc>
    <nc r="M38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89" start="0" length="0">
    <dxf>
      <alignment wrapText="0" readingOrder="0"/>
    </dxf>
  </rfmt>
  <rcc rId="1306" sId="1" odxf="1" s="1" dxf="1" numFmtId="4">
    <oc r="L389">
      <v>0</v>
    </oc>
    <nc r="L38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07" sId="1" odxf="1" s="1" dxf="1" numFmtId="4">
    <oc r="M389">
      <v>0</v>
    </oc>
    <nc r="M38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0" start="0" length="0">
    <dxf>
      <alignment wrapText="0" readingOrder="0"/>
    </dxf>
  </rfmt>
  <rcc rId="1308" sId="1" odxf="1" s="1" dxf="1" numFmtId="4">
    <oc r="L390">
      <v>0</v>
    </oc>
    <nc r="L39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09" sId="1" odxf="1" s="1" dxf="1" numFmtId="4">
    <oc r="M390">
      <v>0</v>
    </oc>
    <nc r="M39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1" start="0" length="0">
    <dxf>
      <alignment wrapText="0" readingOrder="0"/>
    </dxf>
  </rfmt>
  <rcc rId="1310" sId="1" odxf="1" s="1" dxf="1" numFmtId="4">
    <oc r="L391">
      <v>0</v>
    </oc>
    <nc r="L39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11" sId="1" odxf="1" s="1" dxf="1" numFmtId="4">
    <oc r="M391">
      <v>0</v>
    </oc>
    <nc r="M39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2" start="0" length="0">
    <dxf>
      <alignment wrapText="0" readingOrder="0"/>
    </dxf>
  </rfmt>
  <rcc rId="1312" sId="1" odxf="1" s="1" dxf="1" numFmtId="4">
    <oc r="L392">
      <v>0</v>
    </oc>
    <nc r="L39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13" sId="1" odxf="1" s="1" dxf="1" numFmtId="4">
    <oc r="M392">
      <v>0</v>
    </oc>
    <nc r="M39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3" start="0" length="0">
    <dxf>
      <alignment wrapText="0" readingOrder="0"/>
    </dxf>
  </rfmt>
  <rcc rId="1314" sId="1" odxf="1" s="1" dxf="1" numFmtId="4">
    <oc r="L393">
      <v>0</v>
    </oc>
    <nc r="L39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15" sId="1" odxf="1" s="1" dxf="1" numFmtId="4">
    <oc r="M393">
      <v>0</v>
    </oc>
    <nc r="M39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4" start="0" length="0">
    <dxf>
      <alignment wrapText="0" readingOrder="0"/>
    </dxf>
  </rfmt>
  <rcc rId="1316" sId="1" odxf="1" s="1" dxf="1" numFmtId="4">
    <oc r="L394">
      <v>0</v>
    </oc>
    <nc r="L39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17" sId="1" odxf="1" s="1" dxf="1" numFmtId="4">
    <oc r="M394">
      <v>0</v>
    </oc>
    <nc r="M39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5" start="0" length="0">
    <dxf>
      <alignment wrapText="0" readingOrder="0"/>
    </dxf>
  </rfmt>
  <rcc rId="1318" sId="1" odxf="1" s="1" dxf="1" numFmtId="4">
    <oc r="L395">
      <v>0</v>
    </oc>
    <nc r="L39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19" sId="1" odxf="1" s="1" dxf="1" numFmtId="4">
    <oc r="M395">
      <v>0</v>
    </oc>
    <nc r="M39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6" start="0" length="0">
    <dxf>
      <alignment wrapText="0" readingOrder="0"/>
    </dxf>
  </rfmt>
  <rcc rId="1320" sId="1" odxf="1" s="1" dxf="1" numFmtId="4">
    <oc r="L396">
      <v>0</v>
    </oc>
    <nc r="L39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21" sId="1" odxf="1" s="1" dxf="1" numFmtId="4">
    <oc r="M396">
      <v>0</v>
    </oc>
    <nc r="M39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397" start="0" length="0">
    <dxf>
      <alignment wrapText="0" readingOrder="0"/>
    </dxf>
  </rfmt>
  <rcc rId="1322" sId="1" odxf="1" s="1" dxf="1" numFmtId="4">
    <oc r="L397">
      <v>0</v>
    </oc>
    <nc r="L39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23" sId="1" odxf="1" s="1" dxf="1" numFmtId="4">
    <oc r="M397">
      <v>0</v>
    </oc>
    <nc r="M39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24" sId="1" numFmtId="4">
    <oc r="J398">
      <v>319.77999999999997</v>
    </oc>
    <nc r="J398">
      <f>J399</f>
    </nc>
  </rcc>
  <rcc rId="1325" sId="1" numFmtId="4">
    <oc r="K398">
      <v>50.941813000000003</v>
    </oc>
    <nc r="K398">
      <f>K399</f>
    </nc>
  </rcc>
  <rcc rId="1326" sId="1" odxf="1" dxf="1">
    <oc r="L398">
      <f>K398-J398</f>
    </oc>
    <nc r="L398">
      <f>K398-J398</f>
    </nc>
    <odxf>
      <numFmt numFmtId="170" formatCode="0.00000"/>
    </odxf>
    <ndxf>
      <numFmt numFmtId="2" formatCode="0.00"/>
    </ndxf>
  </rcc>
  <rcc rId="1327" sId="1" odxf="1" dxf="1">
    <oc r="M398">
      <f>L398/J398*100</f>
    </oc>
    <nc r="M398">
      <f>L398/J398*100</f>
    </nc>
    <odxf>
      <numFmt numFmtId="170" formatCode="0.00000"/>
    </odxf>
    <ndxf>
      <numFmt numFmtId="2" formatCode="0.00"/>
    </ndxf>
  </rcc>
  <rcc rId="1328" sId="1" numFmtId="4">
    <oc r="J399">
      <v>319.77999999999997</v>
    </oc>
    <nc r="J399">
      <f>J405</f>
    </nc>
  </rcc>
  <rcc rId="1329" sId="1" numFmtId="4">
    <oc r="K399">
      <v>50.941813000000003</v>
    </oc>
    <nc r="K399">
      <f>K405</f>
    </nc>
  </rcc>
  <rcc rId="1330" sId="1" odxf="1" dxf="1">
    <oc r="L399">
      <f>K399-J399</f>
    </oc>
    <nc r="L399">
      <f>K399-J399</f>
    </nc>
    <odxf>
      <numFmt numFmtId="170" formatCode="0.00000"/>
    </odxf>
    <ndxf>
      <numFmt numFmtId="2" formatCode="0.00"/>
    </ndxf>
  </rcc>
  <rcc rId="1331" sId="1" odxf="1" dxf="1">
    <oc r="M399">
      <f>L399/J399*100</f>
    </oc>
    <nc r="M399">
      <f>L399/J399*100</f>
    </nc>
    <odxf>
      <numFmt numFmtId="170" formatCode="0.00000"/>
    </odxf>
    <ndxf>
      <numFmt numFmtId="2" formatCode="0.00"/>
    </ndxf>
  </rcc>
  <rfmt sheetId="1" s="1" sqref="K400" start="0" length="0">
    <dxf>
      <alignment wrapText="0" readingOrder="0"/>
    </dxf>
  </rfmt>
  <rcc rId="1332" sId="1" odxf="1" s="1" dxf="1" numFmtId="4">
    <oc r="L400">
      <v>0</v>
    </oc>
    <nc r="L40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33" sId="1" odxf="1" s="1" dxf="1" numFmtId="4">
    <oc r="M400">
      <v>0</v>
    </oc>
    <nc r="M40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1" start="0" length="0">
    <dxf>
      <alignment wrapText="0" readingOrder="0"/>
    </dxf>
  </rfmt>
  <rcc rId="1334" sId="1" odxf="1" s="1" dxf="1" numFmtId="4">
    <oc r="L401">
      <v>0</v>
    </oc>
    <nc r="L40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35" sId="1" odxf="1" s="1" dxf="1" numFmtId="4">
    <oc r="M401">
      <v>0</v>
    </oc>
    <nc r="M40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2" start="0" length="0">
    <dxf>
      <alignment wrapText="0" readingOrder="0"/>
    </dxf>
  </rfmt>
  <rcc rId="1336" sId="1" odxf="1" s="1" dxf="1" numFmtId="4">
    <oc r="L402">
      <v>0</v>
    </oc>
    <nc r="L40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37" sId="1" odxf="1" s="1" dxf="1" numFmtId="4">
    <oc r="M402">
      <v>0</v>
    </oc>
    <nc r="M40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3" start="0" length="0">
    <dxf>
      <alignment wrapText="0" readingOrder="0"/>
    </dxf>
  </rfmt>
  <rcc rId="1338" sId="1" odxf="1" s="1" dxf="1" numFmtId="4">
    <oc r="L403">
      <v>0</v>
    </oc>
    <nc r="L40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39" sId="1" odxf="1" s="1" dxf="1" numFmtId="4">
    <oc r="M403">
      <v>0</v>
    </oc>
    <nc r="M40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4" start="0" length="0">
    <dxf>
      <alignment wrapText="0" readingOrder="0"/>
    </dxf>
  </rfmt>
  <rcc rId="1340" sId="1" odxf="1" s="1" dxf="1" numFmtId="4">
    <oc r="L404">
      <v>0</v>
    </oc>
    <nc r="L40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41" sId="1" odxf="1" s="1" dxf="1" numFmtId="4">
    <oc r="M404">
      <v>0</v>
    </oc>
    <nc r="M40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42" sId="1" odxf="1" dxf="1">
    <oc r="L405">
      <f>K405-J405</f>
    </oc>
    <nc r="L405">
      <f>K405-J405</f>
    </nc>
    <odxf>
      <numFmt numFmtId="170" formatCode="0.00000"/>
    </odxf>
    <ndxf>
      <numFmt numFmtId="2" formatCode="0.00"/>
    </ndxf>
  </rcc>
  <rcc rId="1343" sId="1" odxf="1" dxf="1">
    <oc r="M405">
      <f>L405/J405*100</f>
    </oc>
    <nc r="M405">
      <f>L405/J405*100</f>
    </nc>
    <odxf>
      <numFmt numFmtId="170" formatCode="0.00000"/>
    </odxf>
    <ndxf>
      <numFmt numFmtId="2" formatCode="0.00"/>
    </ndxf>
  </rcc>
  <rfmt sheetId="1" s="1" sqref="K406" start="0" length="0">
    <dxf>
      <alignment wrapText="0" readingOrder="0"/>
    </dxf>
  </rfmt>
  <rcc rId="1344" sId="1" odxf="1" s="1" dxf="1" numFmtId="4">
    <oc r="L406">
      <v>0</v>
    </oc>
    <nc r="L40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45" sId="1" odxf="1" s="1" dxf="1" numFmtId="4">
    <oc r="M406">
      <v>0</v>
    </oc>
    <nc r="M40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7" start="0" length="0">
    <dxf>
      <alignment wrapText="0" readingOrder="0"/>
    </dxf>
  </rfmt>
  <rcc rId="1346" sId="1" odxf="1" s="1" dxf="1" numFmtId="4">
    <oc r="L407">
      <v>0</v>
    </oc>
    <nc r="L40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47" sId="1" odxf="1" s="1" dxf="1" numFmtId="4">
    <oc r="M407">
      <v>0</v>
    </oc>
    <nc r="M40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8" start="0" length="0">
    <dxf>
      <alignment wrapText="0" readingOrder="0"/>
    </dxf>
  </rfmt>
  <rcc rId="1348" sId="1" odxf="1" s="1" dxf="1" numFmtId="4">
    <oc r="L408">
      <v>0</v>
    </oc>
    <nc r="L40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49" sId="1" odxf="1" s="1" dxf="1" numFmtId="4">
    <oc r="M408">
      <v>0</v>
    </oc>
    <nc r="M40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09" start="0" length="0">
    <dxf>
      <alignment wrapText="0" readingOrder="0"/>
    </dxf>
  </rfmt>
  <rcc rId="1350" sId="1" odxf="1" s="1" dxf="1" numFmtId="4">
    <oc r="L409">
      <v>0</v>
    </oc>
    <nc r="L40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51" sId="1" odxf="1" s="1" dxf="1" numFmtId="4">
    <oc r="M409">
      <v>0</v>
    </oc>
    <nc r="M40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0" start="0" length="0">
    <dxf>
      <alignment wrapText="0" readingOrder="0"/>
    </dxf>
  </rfmt>
  <rcc rId="1352" sId="1" odxf="1" s="1" dxf="1" numFmtId="4">
    <oc r="L410">
      <v>0</v>
    </oc>
    <nc r="L41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53" sId="1" odxf="1" s="1" dxf="1" numFmtId="4">
    <oc r="M410">
      <v>0</v>
    </oc>
    <nc r="M41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1" start="0" length="0">
    <dxf>
      <alignment wrapText="0" readingOrder="0"/>
    </dxf>
  </rfmt>
  <rcc rId="1354" sId="1" odxf="1" s="1" dxf="1" numFmtId="4">
    <oc r="L411">
      <v>0</v>
    </oc>
    <nc r="L41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55" sId="1" odxf="1" s="1" dxf="1" numFmtId="4">
    <oc r="M411">
      <v>0</v>
    </oc>
    <nc r="M41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2" start="0" length="0">
    <dxf>
      <alignment wrapText="0" readingOrder="0"/>
    </dxf>
  </rfmt>
  <rcc rId="1356" sId="1" odxf="1" s="1" dxf="1" numFmtId="4">
    <oc r="L412">
      <v>0</v>
    </oc>
    <nc r="L41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57" sId="1" odxf="1" s="1" dxf="1" numFmtId="4">
    <oc r="M412">
      <v>0</v>
    </oc>
    <nc r="M41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3" start="0" length="0">
    <dxf>
      <alignment wrapText="0" readingOrder="0"/>
    </dxf>
  </rfmt>
  <rcc rId="1358" sId="1" odxf="1" s="1" dxf="1" numFmtId="4">
    <oc r="L413">
      <v>0</v>
    </oc>
    <nc r="L41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59" sId="1" odxf="1" s="1" dxf="1" numFmtId="4">
    <oc r="M413">
      <v>0</v>
    </oc>
    <nc r="M41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4" start="0" length="0">
    <dxf>
      <alignment wrapText="0" readingOrder="0"/>
    </dxf>
  </rfmt>
  <rcc rId="1360" sId="1" odxf="1" s="1" dxf="1" numFmtId="4">
    <oc r="L414">
      <v>0</v>
    </oc>
    <nc r="L41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61" sId="1" odxf="1" s="1" dxf="1" numFmtId="4">
    <oc r="M414">
      <v>0</v>
    </oc>
    <nc r="M41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5" start="0" length="0">
    <dxf>
      <alignment wrapText="0" readingOrder="0"/>
    </dxf>
  </rfmt>
  <rcc rId="1362" sId="1" odxf="1" s="1" dxf="1" numFmtId="4">
    <oc r="L415">
      <v>0</v>
    </oc>
    <nc r="L41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63" sId="1" odxf="1" s="1" dxf="1" numFmtId="4">
    <oc r="M415">
      <v>0</v>
    </oc>
    <nc r="M41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6" start="0" length="0">
    <dxf>
      <alignment wrapText="0" readingOrder="0"/>
    </dxf>
  </rfmt>
  <rcc rId="1364" sId="1" odxf="1" s="1" dxf="1" numFmtId="4">
    <oc r="L416">
      <v>0</v>
    </oc>
    <nc r="L41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65" sId="1" odxf="1" s="1" dxf="1" numFmtId="4">
    <oc r="M416">
      <v>0</v>
    </oc>
    <nc r="M41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7" start="0" length="0">
    <dxf>
      <alignment wrapText="0" readingOrder="0"/>
    </dxf>
  </rfmt>
  <rcc rId="1366" sId="1" odxf="1" s="1" dxf="1" numFmtId="4">
    <oc r="L417">
      <v>0</v>
    </oc>
    <nc r="L41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67" sId="1" odxf="1" s="1" dxf="1" numFmtId="4">
    <oc r="M417">
      <v>0</v>
    </oc>
    <nc r="M41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8" start="0" length="0">
    <dxf>
      <alignment wrapText="0" readingOrder="0"/>
    </dxf>
  </rfmt>
  <rcc rId="1368" sId="1" odxf="1" s="1" dxf="1" numFmtId="4">
    <oc r="L418">
      <v>0</v>
    </oc>
    <nc r="L41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69" sId="1" odxf="1" s="1" dxf="1" numFmtId="4">
    <oc r="M418">
      <v>0</v>
    </oc>
    <nc r="M41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19" start="0" length="0">
    <dxf>
      <alignment wrapText="0" readingOrder="0"/>
    </dxf>
  </rfmt>
  <rcc rId="1370" sId="1" odxf="1" s="1" dxf="1" numFmtId="4">
    <oc r="L419">
      <v>0</v>
    </oc>
    <nc r="L41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71" sId="1" odxf="1" s="1" dxf="1" numFmtId="4">
    <oc r="M419">
      <v>0</v>
    </oc>
    <nc r="M41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0" start="0" length="0">
    <dxf>
      <alignment wrapText="0" readingOrder="0"/>
    </dxf>
  </rfmt>
  <rcc rId="1372" sId="1" odxf="1" s="1" dxf="1" numFmtId="4">
    <oc r="L420">
      <v>0</v>
    </oc>
    <nc r="L42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73" sId="1" odxf="1" s="1" dxf="1" numFmtId="4">
    <oc r="M420">
      <v>0</v>
    </oc>
    <nc r="M42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1" start="0" length="0">
    <dxf>
      <alignment wrapText="0" readingOrder="0"/>
    </dxf>
  </rfmt>
  <rcc rId="1374" sId="1" odxf="1" s="1" dxf="1" numFmtId="4">
    <oc r="L421">
      <v>0</v>
    </oc>
    <nc r="L42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75" sId="1" odxf="1" s="1" dxf="1" numFmtId="4">
    <oc r="M421">
      <v>0</v>
    </oc>
    <nc r="M42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2" start="0" length="0">
    <dxf>
      <alignment wrapText="0" readingOrder="0"/>
    </dxf>
  </rfmt>
  <rcc rId="1376" sId="1" odxf="1" s="1" dxf="1" numFmtId="4">
    <oc r="L422">
      <v>0</v>
    </oc>
    <nc r="L42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77" sId="1" odxf="1" s="1" dxf="1" numFmtId="4">
    <oc r="M422">
      <v>0</v>
    </oc>
    <nc r="M42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3" start="0" length="0">
    <dxf>
      <alignment wrapText="0" readingOrder="0"/>
    </dxf>
  </rfmt>
  <rcc rId="1378" sId="1" odxf="1" s="1" dxf="1" numFmtId="4">
    <oc r="L423">
      <v>0</v>
    </oc>
    <nc r="L42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79" sId="1" odxf="1" s="1" dxf="1" numFmtId="4">
    <oc r="M423">
      <v>0</v>
    </oc>
    <nc r="M42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4" start="0" length="0">
    <dxf>
      <alignment wrapText="0" readingOrder="0"/>
    </dxf>
  </rfmt>
  <rcc rId="1380" sId="1" odxf="1" s="1" dxf="1" numFmtId="4">
    <oc r="L424">
      <v>0</v>
    </oc>
    <nc r="L42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81" sId="1" odxf="1" s="1" dxf="1" numFmtId="4">
    <oc r="M424">
      <v>0</v>
    </oc>
    <nc r="M42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25" start="0" length="0">
    <dxf>
      <alignment wrapText="0" readingOrder="0"/>
    </dxf>
  </rfmt>
  <rcc rId="1382" sId="1" odxf="1" s="1" dxf="1" numFmtId="4">
    <oc r="L425">
      <v>0</v>
    </oc>
    <nc r="L42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83" sId="1" odxf="1" s="1" dxf="1" numFmtId="4">
    <oc r="M425">
      <v>0</v>
    </oc>
    <nc r="M42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84" sId="1" odxf="1" dxf="1">
    <oc r="L426">
      <f>K426-J426</f>
    </oc>
    <nc r="L426">
      <f>K426-J426</f>
    </nc>
    <odxf>
      <numFmt numFmtId="170" formatCode="0.00000"/>
    </odxf>
    <ndxf>
      <numFmt numFmtId="2" formatCode="0.00"/>
    </ndxf>
  </rcc>
  <rcc rId="1385" sId="1" odxf="1" dxf="1">
    <oc r="M426">
      <f>L426/J426*100</f>
    </oc>
    <nc r="M426">
      <f>L426/J426*100</f>
    </nc>
    <odxf>
      <numFmt numFmtId="170" formatCode="0.00000"/>
    </odxf>
    <ndxf>
      <numFmt numFmtId="2" formatCode="0.00"/>
    </ndxf>
  </rcc>
  <rcc rId="1386" sId="1" numFmtId="4">
    <oc r="K427">
      <v>6.1281160000000003</v>
    </oc>
    <nc r="K427">
      <f>K429</f>
    </nc>
  </rcc>
  <rcc rId="1387" sId="1" odxf="1" dxf="1">
    <oc r="L427">
      <f>K427-J427</f>
    </oc>
    <nc r="L427">
      <f>L429</f>
    </nc>
    <odxf>
      <numFmt numFmtId="170" formatCode="0.00000"/>
    </odxf>
    <ndxf>
      <numFmt numFmtId="2" formatCode="0.00"/>
    </ndxf>
  </rcc>
  <rcc rId="1388" sId="1" odxf="1" dxf="1" numFmtId="4">
    <oc r="M427">
      <v>0</v>
    </oc>
    <nc r="M427">
      <v>100</v>
    </nc>
    <odxf>
      <numFmt numFmtId="170" formatCode="0.00000"/>
    </odxf>
    <ndxf>
      <numFmt numFmtId="2" formatCode="0.00"/>
    </ndxf>
  </rcc>
  <rcc rId="1389" sId="1">
    <nc r="N427" t="inlineStr">
      <is>
        <t>Расшифровка указана ниже</t>
      </is>
    </nc>
  </rcc>
  <rfmt sheetId="1" s="1" sqref="J428" start="0" length="0">
    <dxf>
      <alignment wrapText="0" readingOrder="0"/>
    </dxf>
  </rfmt>
  <rfmt sheetId="1" s="1" sqref="K429" start="0" length="0">
    <dxf>
      <alignment wrapText="0" readingOrder="0"/>
    </dxf>
  </rfmt>
  <rcc rId="1390" sId="1" odxf="1" s="1" dxf="1" numFmtId="4">
    <oc r="L429">
      <v>0</v>
    </oc>
    <nc r="L429">
      <f>K429-J429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91" sId="1" odxf="1" s="1" dxf="1" numFmtId="4">
    <oc r="M429">
      <v>0</v>
    </oc>
    <nc r="M429">
      <v>100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92" sId="1">
    <nc r="N429" t="inlineStr">
      <is>
        <t>Выполнение внеплановых договоров на переустройство электросетевых активов и прочих доп. сервисов.</t>
      </is>
    </nc>
  </rcc>
  <rfmt sheetId="1" s="1" sqref="K430" start="0" length="0">
    <dxf>
      <alignment wrapText="0" readingOrder="0"/>
    </dxf>
  </rfmt>
  <rcc rId="1393" sId="1" odxf="1" s="1" dxf="1" numFmtId="4">
    <oc r="L430">
      <v>0</v>
    </oc>
    <nc r="L43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94" sId="1" odxf="1" s="1" dxf="1" numFmtId="4">
    <oc r="M430">
      <v>0</v>
    </oc>
    <nc r="M43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1" start="0" length="0">
    <dxf>
      <alignment wrapText="0" readingOrder="0"/>
    </dxf>
  </rfmt>
  <rcc rId="1395" sId="1" odxf="1" s="1" dxf="1" numFmtId="4">
    <oc r="L431">
      <v>0</v>
    </oc>
    <nc r="L43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96" sId="1" odxf="1" s="1" dxf="1" numFmtId="4">
    <oc r="M431">
      <v>0</v>
    </oc>
    <nc r="M43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2" start="0" length="0">
    <dxf>
      <alignment wrapText="0" readingOrder="0"/>
    </dxf>
  </rfmt>
  <rcc rId="1397" sId="1" odxf="1" s="1" dxf="1" numFmtId="4">
    <oc r="L432">
      <v>0</v>
    </oc>
    <nc r="L43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398" sId="1" odxf="1" s="1" dxf="1" numFmtId="4">
    <oc r="M432">
      <v>0</v>
    </oc>
    <nc r="M432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3" start="0" length="0">
    <dxf>
      <alignment wrapText="0" readingOrder="0"/>
    </dxf>
  </rfmt>
  <rcc rId="1399" sId="1" odxf="1" s="1" dxf="1" numFmtId="4">
    <oc r="L433">
      <v>0</v>
    </oc>
    <nc r="L43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00" sId="1" odxf="1" s="1" dxf="1" numFmtId="4">
    <oc r="M433">
      <v>0</v>
    </oc>
    <nc r="M433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4" start="0" length="0">
    <dxf>
      <alignment wrapText="0" readingOrder="0"/>
    </dxf>
  </rfmt>
  <rcc rId="1401" sId="1" odxf="1" s="1" dxf="1" numFmtId="4">
    <oc r="L434">
      <v>0</v>
    </oc>
    <nc r="L43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02" sId="1" odxf="1" s="1" dxf="1" numFmtId="4">
    <oc r="M434">
      <v>0</v>
    </oc>
    <nc r="M434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5" start="0" length="0">
    <dxf>
      <alignment wrapText="0" readingOrder="0"/>
    </dxf>
  </rfmt>
  <rcc rId="1403" sId="1" odxf="1" s="1" dxf="1" numFmtId="4">
    <oc r="L435">
      <v>0</v>
    </oc>
    <nc r="L43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04" sId="1" odxf="1" s="1" dxf="1" numFmtId="4">
    <oc r="M435">
      <v>0</v>
    </oc>
    <nc r="M435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6" start="0" length="0">
    <dxf>
      <alignment wrapText="0" readingOrder="0"/>
    </dxf>
  </rfmt>
  <rcc rId="1405" sId="1" odxf="1" s="1" dxf="1" numFmtId="4">
    <oc r="L436">
      <v>0</v>
    </oc>
    <nc r="L43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06" sId="1" odxf="1" s="1" dxf="1" numFmtId="4">
    <oc r="M436">
      <v>0</v>
    </oc>
    <nc r="M436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7" start="0" length="0">
    <dxf>
      <alignment wrapText="0" readingOrder="0"/>
    </dxf>
  </rfmt>
  <rcc rId="1407" sId="1" odxf="1" s="1" dxf="1" numFmtId="4">
    <oc r="L437">
      <v>0</v>
    </oc>
    <nc r="L43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08" sId="1" odxf="1" s="1" dxf="1" numFmtId="4">
    <oc r="M437">
      <v>0</v>
    </oc>
    <nc r="M437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8" start="0" length="0">
    <dxf>
      <alignment wrapText="0" readingOrder="0"/>
    </dxf>
  </rfmt>
  <rcc rId="1409" sId="1" odxf="1" s="1" dxf="1" numFmtId="4">
    <oc r="L438">
      <v>0</v>
    </oc>
    <nc r="L43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10" sId="1" odxf="1" s="1" dxf="1" numFmtId="4">
    <oc r="M438">
      <v>0</v>
    </oc>
    <nc r="M438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39" start="0" length="0">
    <dxf>
      <alignment wrapText="0" readingOrder="0"/>
    </dxf>
  </rfmt>
  <rcc rId="1411" sId="1" odxf="1" s="1" dxf="1" numFmtId="4">
    <oc r="L439">
      <v>0</v>
    </oc>
    <nc r="L43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12" sId="1" odxf="1" s="1" dxf="1" numFmtId="4">
    <oc r="M439">
      <v>0</v>
    </oc>
    <nc r="M439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40" start="0" length="0">
    <dxf>
      <alignment wrapText="0" readingOrder="0"/>
    </dxf>
  </rfmt>
  <rcc rId="1413" sId="1" odxf="1" s="1" dxf="1" numFmtId="4">
    <oc r="L440">
      <v>0</v>
    </oc>
    <nc r="L44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cc rId="1414" sId="1" odxf="1" s="1" dxf="1" numFmtId="4">
    <oc r="M440">
      <v>0</v>
    </oc>
    <nc r="M440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</ndxf>
  </rcc>
  <rfmt sheetId="1" s="1" sqref="K441" start="0" length="0">
    <dxf>
      <alignment wrapText="0" readingOrder="0"/>
    </dxf>
  </rfmt>
  <rcc rId="1415" sId="1" odxf="1" s="1" dxf="1" numFmtId="4">
    <oc r="L441">
      <v>0</v>
    </oc>
    <nc r="L44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  <border outline="0">
        <bottom/>
      </border>
    </ndxf>
  </rcc>
  <rcc rId="1416" sId="1" odxf="1" s="1" dxf="1" numFmtId="4">
    <oc r="M441">
      <v>0</v>
    </oc>
    <nc r="M441" t="inlineStr">
      <is>
        <t xml:space="preserve"> 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70" formatCode="0.0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2" formatCode="0.00"/>
      <alignment wrapText="0" readingOrder="0"/>
      <border outline="0">
        <bottom/>
      </border>
    </ndxf>
  </rcc>
  <rcc rId="1417" sId="1" numFmtId="4">
    <oc r="J443">
      <v>116.469526</v>
    </oc>
    <nc r="J443">
      <f>J444+J445+J446</f>
    </nc>
  </rcc>
  <rcc rId="1418" sId="1" odxf="1" dxf="1">
    <oc r="K443" t="inlineStr">
      <is>
        <t xml:space="preserve"> -</t>
      </is>
    </oc>
    <nc r="K443">
      <f>K444+K445+K446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419" sId="1" odxf="1" dxf="1" numFmtId="4">
    <oc r="K444" t="inlineStr">
      <is>
        <t xml:space="preserve"> -</t>
      </is>
    </oc>
    <nc r="K444">
      <v>0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420" sId="1" odxf="1" dxf="1" numFmtId="4">
    <oc r="K445" t="inlineStr">
      <is>
        <t xml:space="preserve"> -</t>
      </is>
    </oc>
    <nc r="K445">
      <v>30.225106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421" sId="1" odxf="1" dxf="1" numFmtId="4">
    <oc r="K446" t="inlineStr">
      <is>
        <t xml:space="preserve"> -</t>
      </is>
    </oc>
    <nc r="K446">
      <v>0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K99:K165">
    <dxf>
      <numFmt numFmtId="2" formatCode="0.00"/>
    </dxf>
  </rfmt>
  <rfmt sheetId="1" sqref="J340:K367">
    <dxf>
      <numFmt numFmtId="4" formatCode="#,##0.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197D2B-2B3A-45E2-A818-06B0E92A1443}" action="delete"/>
  <rdn rId="0" localSheetId="1" customView="1" name="Z_63197D2B_2B3A_45E2_A818_06B0E92A1443_.wvu.PrintArea" hidden="1" oldHidden="1">
    <formula>Ф20!$A$1:$N$458</formula>
    <oldFormula>Ф20!$A$1:$N$458</oldFormula>
  </rdn>
  <rdn rId="0" localSheetId="1" customView="1" name="Z_63197D2B_2B3A_45E2_A818_06B0E92A1443_.wvu.Rows" hidden="1" oldHidden="1">
    <formula>Ф20!$22:$209</formula>
  </rdn>
  <rcv guid="{63197D2B-2B3A-45E2-A818-06B0E92A144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 numFmtId="4">
    <oc r="J448">
      <v>177.87338</v>
    </oc>
    <nc r="J448">
      <v>85.758700000000005</v>
    </nc>
  </rcc>
  <rcc rId="83" sId="1" numFmtId="4">
    <oc r="J449">
      <v>287.94382000000002</v>
    </oc>
    <nc r="J449">
      <v>289.69974000000002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:J1048576">
    <dxf>
      <fill>
        <patternFill patternType="none">
          <bgColor auto="1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" sId="1" numFmtId="4">
    <oc r="K161">
      <v>219.63290000000001</v>
    </oc>
    <nc r="K161">
      <f>J163</f>
    </nc>
  </rcc>
  <rcc rId="85" sId="1" numFmtId="4">
    <oc r="K162">
      <v>119.63289999999999</v>
    </oc>
    <nc r="K162">
      <f>J164</f>
    </nc>
  </rcc>
  <rfmt sheetId="1" sqref="K161:K162">
    <dxf>
      <fill>
        <patternFill patternType="none">
          <bgColor auto="1"/>
        </patternFill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" sId="1" odxf="1" dxf="1" numFmtId="4">
    <oc r="K23">
      <v>1515.7970338099692</v>
    </oc>
    <nc r="K23">
      <f>K29+K31+K37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87" sId="1" numFmtId="4">
    <oc r="K29">
      <v>1382.5661338099692</v>
    </oc>
    <nc r="K29">
      <f>'\\itges\Fin_Peo\ОБП 2023 год\[ОБП_ ТГЭС_1 кв 2023_.xlsb]8.ОФР'!$U$14/1000</f>
    </nc>
  </rcc>
  <rfmt sheetId="1" sqref="K29">
    <dxf>
      <numFmt numFmtId="172" formatCode="0.0000"/>
    </dxf>
  </rfmt>
  <rfmt sheetId="1" sqref="K29">
    <dxf>
      <numFmt numFmtId="164" formatCode="0.000"/>
    </dxf>
  </rfmt>
  <rfmt sheetId="1" sqref="K29">
    <dxf>
      <numFmt numFmtId="2" formatCode="0.00"/>
    </dxf>
  </rfmt>
  <rcc rId="88" sId="1" numFmtId="4">
    <oc r="K31">
      <v>66.603850000000008</v>
    </oc>
    <nc r="K31">
      <v>6.70275</v>
    </nc>
  </rcc>
  <rcc rId="89" sId="1" numFmtId="4">
    <oc r="K37">
      <v>66.627049999999983</v>
    </oc>
    <nc r="K37">
      <v>5.4624499999999996</v>
    </nc>
  </rcc>
  <rcc rId="90" sId="1" odxf="1" dxf="1" numFmtId="4">
    <oc r="K38">
      <v>1166.3845793800001</v>
    </oc>
    <nc r="K38">
      <f>K44+K46+K52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91" sId="1" numFmtId="4">
    <oc r="K44">
      <v>1147.2773542300001</v>
    </oc>
    <nc r="K44">
      <f>-'\\itges\Fin_Peo\ОБП 2023 год\[ОБП_ ТГЭС_1 кв 2023_.xlsb]8.ОФР'!$V$20/1000</f>
    </nc>
  </rcc>
  <rcc rId="92" sId="1" numFmtId="4">
    <oc r="K46">
      <v>6.7403851500000007</v>
    </oc>
    <nc r="K46">
      <f>-'\\itges\Fin_Peo\ОБП 2023 год\[ОБП_ ТГЭС_1 кв 2023_.xlsb]8.ОФР'!$V$21/1000</f>
    </nc>
  </rcc>
  <rcc rId="93" sId="1" numFmtId="4">
    <oc r="K52">
      <v>12.366840000000003</v>
    </oc>
    <nc r="K52">
      <f>-'\\itges\Fin_Peo\ОБП 2023 год\[ОБП_ ТГЭС_1 кв 2023_.xlsb]8.ОФР'!$V$23/1000</f>
    </nc>
  </rcc>
  <rfmt sheetId="1" sqref="K23:K52">
    <dxf>
      <numFmt numFmtId="173" formatCode="#,##0.0"/>
    </dxf>
  </rfmt>
  <rfmt sheetId="1" sqref="K23:K52">
    <dxf>
      <numFmt numFmtId="4" formatCode="#,##0.00"/>
    </dxf>
  </rfmt>
  <rfmt sheetId="1" sqref="K23:K52">
    <dxf>
      <fill>
        <patternFill patternType="none">
          <bgColor auto="1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 numFmtId="4">
    <oc r="K53">
      <v>431.52203422999997</v>
    </oc>
    <nc r="K53">
      <f>'\\itges\Fin_Peo\ОБП 2023 год\[ОБП_ ТГЭС_1 кв 2023_.xlsb]10. БДР'!$V$89/1000</f>
    </nc>
  </rcc>
  <rcc rId="95" sId="1" odxf="1" dxf="1" numFmtId="4">
    <oc r="K55">
      <v>401.82335585999999</v>
    </oc>
    <nc r="K55">
      <f>K56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96" sId="1" odxf="1" dxf="1" numFmtId="4">
    <oc r="K56">
      <v>401.82335585999999</v>
    </oc>
    <nc r="K56">
      <f>K57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cc rId="97" sId="1" numFmtId="4">
    <oc r="K57">
      <v>401.82335585999999</v>
    </oc>
    <nc r="K57">
      <f>'\\itges\Fin_Peo\ОБП 2023 год\[ОБП_ ТГЭС_1 кв 2023_.xlsb]10. БДР'!$V$93/1000</f>
    </nc>
  </rcc>
  <rcc rId="98" sId="1" odxf="1" dxf="1" numFmtId="4">
    <oc r="K60">
      <v>29.698678369999996</v>
    </oc>
    <nc r="K60">
      <f>K53-K55</f>
    </nc>
    <odxf>
      <numFmt numFmtId="170" formatCode="0.00000"/>
      <fill>
        <patternFill patternType="solid">
          <bgColor theme="5" tint="0.79998168889431442"/>
        </patternFill>
      </fill>
    </odxf>
    <ndxf>
      <numFmt numFmtId="4" formatCode="#,##0.00"/>
      <fill>
        <patternFill patternType="none">
          <bgColor indexed="65"/>
        </patternFill>
      </fill>
    </ndxf>
  </rcc>
  <rfmt sheetId="1" sqref="K53:K61">
    <dxf>
      <fill>
        <patternFill patternType="none">
          <bgColor auto="1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99"/>
  <sheetViews>
    <sheetView tabSelected="1" zoomScale="90" zoomScaleNormal="115" zoomScaleSheetLayoutView="100" workbookViewId="0">
      <pane xSplit="9" ySplit="20" topLeftCell="J448" activePane="bottomRight" state="frozen"/>
      <selection pane="topRight" activeCell="J1" sqref="J1"/>
      <selection pane="bottomLeft" activeCell="A21" sqref="A21"/>
      <selection pane="bottomRight" activeCell="J340" sqref="J340:K367"/>
    </sheetView>
  </sheetViews>
  <sheetFormatPr defaultRowHeight="15.75" x14ac:dyDescent="0.25"/>
  <cols>
    <col min="1" max="1" width="8.7109375" style="36" customWidth="1"/>
    <col min="2" max="2" width="9.7109375" style="36" customWidth="1"/>
    <col min="3" max="3" width="8.42578125" style="36" customWidth="1"/>
    <col min="4" max="5" width="9.140625" style="36" customWidth="1"/>
    <col min="6" max="6" width="11.7109375" style="36" customWidth="1"/>
    <col min="7" max="7" width="9.140625" style="36" customWidth="1"/>
    <col min="8" max="8" width="11.85546875" style="36" customWidth="1"/>
    <col min="9" max="9" width="10.42578125" style="36" customWidth="1"/>
    <col min="10" max="10" width="11.5703125" style="36" customWidth="1"/>
    <col min="11" max="11" width="14.7109375" style="96" customWidth="1"/>
    <col min="12" max="12" width="11" style="36" customWidth="1"/>
    <col min="13" max="13" width="9.42578125" style="36" customWidth="1"/>
    <col min="14" max="14" width="34.28515625" style="36" customWidth="1"/>
    <col min="15" max="15" width="8.7109375" style="36" customWidth="1"/>
    <col min="16" max="16" width="15" style="36" bestFit="1" customWidth="1"/>
    <col min="17" max="17" width="9.140625" style="36"/>
    <col min="18" max="18" width="9.28515625" style="36" bestFit="1" customWidth="1"/>
    <col min="19" max="16384" width="9.140625" style="36"/>
  </cols>
  <sheetData>
    <row r="1" spans="1:14" s="33" customFormat="1" ht="12" x14ac:dyDescent="0.2">
      <c r="K1" s="34"/>
      <c r="N1" s="35" t="s">
        <v>443</v>
      </c>
    </row>
    <row r="2" spans="1:14" s="33" customFormat="1" ht="24" customHeight="1" x14ac:dyDescent="0.2">
      <c r="K2" s="34"/>
      <c r="L2" s="130"/>
      <c r="M2" s="167" t="s">
        <v>1</v>
      </c>
      <c r="N2" s="167"/>
    </row>
    <row r="3" spans="1:14" s="33" customFormat="1" ht="12" x14ac:dyDescent="0.2">
      <c r="K3" s="34"/>
      <c r="L3" s="130"/>
      <c r="M3" s="130"/>
      <c r="N3" s="130"/>
    </row>
    <row r="4" spans="1:14" s="33" customFormat="1" ht="12" x14ac:dyDescent="0.2">
      <c r="K4" s="34"/>
      <c r="L4" s="130"/>
      <c r="M4" s="130"/>
      <c r="N4" s="130"/>
    </row>
    <row r="5" spans="1:14" ht="14.25" customHeight="1" x14ac:dyDescent="0.25">
      <c r="K5" s="131"/>
    </row>
    <row r="6" spans="1:14" x14ac:dyDescent="0.25">
      <c r="A6" s="168" t="s">
        <v>444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ht="14.25" customHeight="1" x14ac:dyDescent="0.25">
      <c r="K7" s="131"/>
    </row>
    <row r="8" spans="1:14" s="37" customFormat="1" ht="15" customHeight="1" x14ac:dyDescent="0.25">
      <c r="A8" s="186" t="s">
        <v>597</v>
      </c>
      <c r="B8" s="186"/>
      <c r="C8" s="186"/>
      <c r="D8" s="169" t="s">
        <v>596</v>
      </c>
      <c r="E8" s="169"/>
      <c r="F8" s="169"/>
      <c r="G8" s="169"/>
      <c r="H8" s="169"/>
      <c r="I8" s="169"/>
      <c r="J8" s="169"/>
      <c r="K8" s="132"/>
      <c r="L8" s="196"/>
      <c r="M8" s="196"/>
      <c r="N8" s="196"/>
    </row>
    <row r="9" spans="1:14" s="38" customFormat="1" ht="12.75" x14ac:dyDescent="0.2">
      <c r="D9" s="174" t="s">
        <v>2</v>
      </c>
      <c r="E9" s="174"/>
      <c r="F9" s="174"/>
      <c r="G9" s="174"/>
      <c r="H9" s="174"/>
      <c r="I9" s="174"/>
      <c r="J9" s="174"/>
      <c r="K9" s="133"/>
      <c r="L9" s="196"/>
      <c r="M9" s="196"/>
      <c r="N9" s="196"/>
    </row>
    <row r="10" spans="1:14" ht="3.95" customHeight="1" x14ac:dyDescent="0.25">
      <c r="K10" s="131"/>
      <c r="L10" s="39"/>
      <c r="M10" s="39"/>
      <c r="N10" s="39"/>
    </row>
    <row r="11" spans="1:14" s="37" customFormat="1" ht="15" x14ac:dyDescent="0.25">
      <c r="D11" s="40" t="s">
        <v>9</v>
      </c>
      <c r="E11" s="169" t="s">
        <v>598</v>
      </c>
      <c r="F11" s="169"/>
      <c r="G11" s="169"/>
      <c r="H11" s="169"/>
      <c r="K11" s="132"/>
      <c r="L11" s="41"/>
      <c r="M11" s="39"/>
      <c r="N11" s="39"/>
    </row>
    <row r="12" spans="1:14" ht="3.95" customHeight="1" x14ac:dyDescent="0.25">
      <c r="K12" s="131"/>
    </row>
    <row r="13" spans="1:14" s="37" customFormat="1" ht="15" x14ac:dyDescent="0.25">
      <c r="G13" s="40" t="s">
        <v>10</v>
      </c>
      <c r="H13" s="200" t="s">
        <v>695</v>
      </c>
      <c r="I13" s="200"/>
      <c r="K13" s="132"/>
    </row>
    <row r="14" spans="1:14" ht="14.25" customHeight="1" x14ac:dyDescent="0.25">
      <c r="K14" s="131"/>
    </row>
    <row r="15" spans="1:14" s="37" customFormat="1" ht="15" x14ac:dyDescent="0.25">
      <c r="A15" s="186" t="s">
        <v>599</v>
      </c>
      <c r="B15" s="186"/>
      <c r="C15" s="186"/>
      <c r="D15" s="186"/>
      <c r="E15" s="186"/>
      <c r="F15" s="186"/>
      <c r="G15" s="186"/>
      <c r="H15" s="186"/>
      <c r="I15" s="185" t="s">
        <v>696</v>
      </c>
      <c r="J15" s="185"/>
      <c r="K15" s="185"/>
      <c r="L15" s="185"/>
      <c r="M15" s="185"/>
      <c r="N15" s="185"/>
    </row>
    <row r="16" spans="1:14" s="38" customFormat="1" ht="11.25" x14ac:dyDescent="0.2">
      <c r="A16" s="42"/>
      <c r="I16" s="201" t="s">
        <v>3</v>
      </c>
      <c r="J16" s="201"/>
      <c r="K16" s="201"/>
      <c r="L16" s="201"/>
      <c r="M16" s="201"/>
      <c r="N16" s="201"/>
    </row>
    <row r="17" spans="1:14" ht="14.25" customHeight="1" x14ac:dyDescent="0.25">
      <c r="I17" s="201"/>
      <c r="J17" s="201"/>
      <c r="K17" s="201"/>
      <c r="L17" s="201"/>
      <c r="M17" s="201"/>
      <c r="N17" s="201"/>
    </row>
    <row r="18" spans="1:14" s="37" customFormat="1" thickBot="1" x14ac:dyDescent="0.3">
      <c r="A18" s="186" t="s">
        <v>11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33" customFormat="1" ht="55.5" customHeight="1" x14ac:dyDescent="0.2">
      <c r="A19" s="187" t="s">
        <v>4</v>
      </c>
      <c r="B19" s="189" t="s">
        <v>5</v>
      </c>
      <c r="C19" s="190"/>
      <c r="D19" s="190"/>
      <c r="E19" s="190"/>
      <c r="F19" s="190"/>
      <c r="G19" s="190"/>
      <c r="H19" s="191"/>
      <c r="I19" s="195" t="s">
        <v>6</v>
      </c>
      <c r="J19" s="202" t="s">
        <v>697</v>
      </c>
      <c r="K19" s="179"/>
      <c r="L19" s="178" t="s">
        <v>445</v>
      </c>
      <c r="M19" s="179"/>
      <c r="N19" s="180" t="s">
        <v>446</v>
      </c>
    </row>
    <row r="20" spans="1:14" s="33" customFormat="1" ht="45" customHeight="1" x14ac:dyDescent="0.2">
      <c r="A20" s="188"/>
      <c r="B20" s="192"/>
      <c r="C20" s="193"/>
      <c r="D20" s="193"/>
      <c r="E20" s="193"/>
      <c r="F20" s="193"/>
      <c r="G20" s="193"/>
      <c r="H20" s="194"/>
      <c r="I20" s="181"/>
      <c r="J20" s="102" t="s">
        <v>601</v>
      </c>
      <c r="K20" s="103" t="s">
        <v>602</v>
      </c>
      <c r="L20" s="43" t="s">
        <v>7</v>
      </c>
      <c r="M20" s="43" t="s">
        <v>8</v>
      </c>
      <c r="N20" s="181"/>
    </row>
    <row r="21" spans="1:14" s="38" customFormat="1" ht="12.75" thickBot="1" x14ac:dyDescent="0.25">
      <c r="A21" s="44">
        <v>1</v>
      </c>
      <c r="B21" s="182">
        <v>2</v>
      </c>
      <c r="C21" s="183"/>
      <c r="D21" s="183"/>
      <c r="E21" s="183"/>
      <c r="F21" s="183"/>
      <c r="G21" s="183"/>
      <c r="H21" s="184"/>
      <c r="I21" s="45">
        <v>3</v>
      </c>
      <c r="J21" s="98">
        <v>4</v>
      </c>
      <c r="K21" s="97">
        <v>5</v>
      </c>
      <c r="L21" s="44">
        <v>6</v>
      </c>
      <c r="M21" s="44">
        <v>7</v>
      </c>
      <c r="N21" s="44">
        <v>8</v>
      </c>
    </row>
    <row r="22" spans="1:14" ht="16.5" thickBot="1" x14ac:dyDescent="0.3">
      <c r="A22" s="170" t="s">
        <v>12</v>
      </c>
      <c r="B22" s="171"/>
      <c r="C22" s="171"/>
      <c r="D22" s="171"/>
      <c r="E22" s="171"/>
      <c r="F22" s="171"/>
      <c r="G22" s="171"/>
      <c r="H22" s="171"/>
      <c r="I22" s="171"/>
      <c r="J22" s="172"/>
      <c r="K22" s="172"/>
      <c r="L22" s="172"/>
      <c r="M22" s="172"/>
      <c r="N22" s="173"/>
    </row>
    <row r="23" spans="1:14" s="49" customFormat="1" ht="12" x14ac:dyDescent="0.2">
      <c r="A23" s="46" t="s">
        <v>13</v>
      </c>
      <c r="B23" s="175" t="s">
        <v>14</v>
      </c>
      <c r="C23" s="176"/>
      <c r="D23" s="176"/>
      <c r="E23" s="176"/>
      <c r="F23" s="176"/>
      <c r="G23" s="176"/>
      <c r="H23" s="177"/>
      <c r="I23" s="47" t="s">
        <v>15</v>
      </c>
      <c r="J23" s="105">
        <v>1488.64</v>
      </c>
      <c r="K23" s="105">
        <f>K29+K31+K37</f>
        <v>382.61515188999999</v>
      </c>
      <c r="L23" s="109">
        <f>K23-J23</f>
        <v>-1106.0248481100002</v>
      </c>
      <c r="M23" s="109">
        <f>L23/J23*100</f>
        <v>-74.297670901628337</v>
      </c>
      <c r="N23" s="48"/>
    </row>
    <row r="24" spans="1:14" s="33" customFormat="1" ht="12" x14ac:dyDescent="0.2">
      <c r="A24" s="2" t="s">
        <v>16</v>
      </c>
      <c r="B24" s="140" t="s">
        <v>17</v>
      </c>
      <c r="C24" s="141"/>
      <c r="D24" s="141"/>
      <c r="E24" s="141"/>
      <c r="F24" s="141"/>
      <c r="G24" s="141"/>
      <c r="H24" s="142"/>
      <c r="I24" s="3" t="s">
        <v>15</v>
      </c>
      <c r="J24" s="106" t="s">
        <v>600</v>
      </c>
      <c r="K24" s="106" t="s">
        <v>600</v>
      </c>
      <c r="L24" s="50" t="s">
        <v>600</v>
      </c>
      <c r="M24" s="50" t="s">
        <v>600</v>
      </c>
      <c r="N24" s="4"/>
    </row>
    <row r="25" spans="1:14" s="33" customFormat="1" ht="24" customHeight="1" x14ac:dyDescent="0.2">
      <c r="A25" s="2" t="s">
        <v>18</v>
      </c>
      <c r="B25" s="158" t="s">
        <v>19</v>
      </c>
      <c r="C25" s="159"/>
      <c r="D25" s="159"/>
      <c r="E25" s="159"/>
      <c r="F25" s="159"/>
      <c r="G25" s="159"/>
      <c r="H25" s="160"/>
      <c r="I25" s="3" t="s">
        <v>15</v>
      </c>
      <c r="J25" s="106" t="s">
        <v>600</v>
      </c>
      <c r="K25" s="106" t="s">
        <v>600</v>
      </c>
      <c r="L25" s="50" t="s">
        <v>600</v>
      </c>
      <c r="M25" s="50" t="s">
        <v>600</v>
      </c>
      <c r="N25" s="4"/>
    </row>
    <row r="26" spans="1:14" s="33" customFormat="1" ht="24" customHeight="1" x14ac:dyDescent="0.2">
      <c r="A26" s="2" t="s">
        <v>20</v>
      </c>
      <c r="B26" s="158" t="s">
        <v>21</v>
      </c>
      <c r="C26" s="159"/>
      <c r="D26" s="159"/>
      <c r="E26" s="159"/>
      <c r="F26" s="159"/>
      <c r="G26" s="159"/>
      <c r="H26" s="160"/>
      <c r="I26" s="3" t="s">
        <v>15</v>
      </c>
      <c r="J26" s="106" t="s">
        <v>600</v>
      </c>
      <c r="K26" s="106" t="s">
        <v>600</v>
      </c>
      <c r="L26" s="50" t="s">
        <v>600</v>
      </c>
      <c r="M26" s="50" t="s">
        <v>600</v>
      </c>
      <c r="N26" s="4"/>
    </row>
    <row r="27" spans="1:14" s="33" customFormat="1" ht="24" customHeight="1" x14ac:dyDescent="0.2">
      <c r="A27" s="2" t="s">
        <v>22</v>
      </c>
      <c r="B27" s="158" t="s">
        <v>23</v>
      </c>
      <c r="C27" s="159"/>
      <c r="D27" s="159"/>
      <c r="E27" s="159"/>
      <c r="F27" s="159"/>
      <c r="G27" s="159"/>
      <c r="H27" s="160"/>
      <c r="I27" s="3" t="s">
        <v>15</v>
      </c>
      <c r="J27" s="106" t="s">
        <v>600</v>
      </c>
      <c r="K27" s="106" t="s">
        <v>600</v>
      </c>
      <c r="L27" s="50" t="s">
        <v>600</v>
      </c>
      <c r="M27" s="50" t="s">
        <v>600</v>
      </c>
      <c r="N27" s="4"/>
    </row>
    <row r="28" spans="1:14" s="33" customFormat="1" ht="12" x14ac:dyDescent="0.2">
      <c r="A28" s="2" t="s">
        <v>24</v>
      </c>
      <c r="B28" s="140" t="s">
        <v>25</v>
      </c>
      <c r="C28" s="141"/>
      <c r="D28" s="141"/>
      <c r="E28" s="141"/>
      <c r="F28" s="141"/>
      <c r="G28" s="141"/>
      <c r="H28" s="142"/>
      <c r="I28" s="3" t="s">
        <v>15</v>
      </c>
      <c r="J28" s="106" t="s">
        <v>600</v>
      </c>
      <c r="K28" s="106" t="s">
        <v>600</v>
      </c>
      <c r="L28" s="50" t="s">
        <v>600</v>
      </c>
      <c r="M28" s="50" t="s">
        <v>600</v>
      </c>
      <c r="N28" s="4"/>
    </row>
    <row r="29" spans="1:14" s="33" customFormat="1" ht="12" x14ac:dyDescent="0.2">
      <c r="A29" s="2" t="s">
        <v>26</v>
      </c>
      <c r="B29" s="140" t="s">
        <v>27</v>
      </c>
      <c r="C29" s="141"/>
      <c r="D29" s="141"/>
      <c r="E29" s="141"/>
      <c r="F29" s="141"/>
      <c r="G29" s="141"/>
      <c r="H29" s="142"/>
      <c r="I29" s="3" t="s">
        <v>15</v>
      </c>
      <c r="J29" s="106">
        <v>1399.65</v>
      </c>
      <c r="K29" s="114">
        <f>'[1]8.ОФР'!$U$14/1000</f>
        <v>370.44995189000002</v>
      </c>
      <c r="L29" s="50">
        <f>K29-J29</f>
        <v>-1029.2000481100001</v>
      </c>
      <c r="M29" s="50">
        <f>L29/J29*100</f>
        <v>-73.532672318793985</v>
      </c>
      <c r="N29" s="4"/>
    </row>
    <row r="30" spans="1:14" s="33" customFormat="1" ht="12" x14ac:dyDescent="0.2">
      <c r="A30" s="2" t="s">
        <v>28</v>
      </c>
      <c r="B30" s="140" t="s">
        <v>29</v>
      </c>
      <c r="C30" s="141"/>
      <c r="D30" s="141"/>
      <c r="E30" s="141"/>
      <c r="F30" s="141"/>
      <c r="G30" s="141"/>
      <c r="H30" s="142"/>
      <c r="I30" s="3" t="s">
        <v>15</v>
      </c>
      <c r="J30" s="106" t="s">
        <v>600</v>
      </c>
      <c r="K30" s="114" t="s">
        <v>600</v>
      </c>
      <c r="L30" s="50" t="s">
        <v>600</v>
      </c>
      <c r="M30" s="50" t="s">
        <v>600</v>
      </c>
      <c r="N30" s="4"/>
    </row>
    <row r="31" spans="1:14" s="33" customFormat="1" ht="12" x14ac:dyDescent="0.2">
      <c r="A31" s="2" t="s">
        <v>30</v>
      </c>
      <c r="B31" s="140" t="s">
        <v>31</v>
      </c>
      <c r="C31" s="141"/>
      <c r="D31" s="141"/>
      <c r="E31" s="141"/>
      <c r="F31" s="141"/>
      <c r="G31" s="141"/>
      <c r="H31" s="142"/>
      <c r="I31" s="3" t="s">
        <v>15</v>
      </c>
      <c r="J31" s="106">
        <v>30.89</v>
      </c>
      <c r="K31" s="114">
        <v>6.70275</v>
      </c>
      <c r="L31" s="50">
        <f>K31-J31</f>
        <v>-24.187249999999999</v>
      </c>
      <c r="M31" s="50">
        <f>L31/J31*100</f>
        <v>-78.301230171576549</v>
      </c>
      <c r="N31" s="4"/>
    </row>
    <row r="32" spans="1:14" s="33" customFormat="1" ht="12" x14ac:dyDescent="0.2">
      <c r="A32" s="2" t="s">
        <v>32</v>
      </c>
      <c r="B32" s="140" t="s">
        <v>33</v>
      </c>
      <c r="C32" s="141"/>
      <c r="D32" s="141"/>
      <c r="E32" s="141"/>
      <c r="F32" s="141"/>
      <c r="G32" s="141"/>
      <c r="H32" s="142"/>
      <c r="I32" s="3" t="s">
        <v>15</v>
      </c>
      <c r="J32" s="106">
        <v>0</v>
      </c>
      <c r="K32" s="114" t="s">
        <v>600</v>
      </c>
      <c r="L32" s="50" t="s">
        <v>600</v>
      </c>
      <c r="M32" s="50" t="s">
        <v>600</v>
      </c>
      <c r="N32" s="4"/>
    </row>
    <row r="33" spans="1:16" s="33" customFormat="1" ht="12" x14ac:dyDescent="0.2">
      <c r="A33" s="2" t="s">
        <v>34</v>
      </c>
      <c r="B33" s="140" t="s">
        <v>35</v>
      </c>
      <c r="C33" s="141"/>
      <c r="D33" s="141"/>
      <c r="E33" s="141"/>
      <c r="F33" s="141"/>
      <c r="G33" s="141"/>
      <c r="H33" s="142"/>
      <c r="I33" s="3" t="s">
        <v>15</v>
      </c>
      <c r="J33" s="106" t="s">
        <v>600</v>
      </c>
      <c r="K33" s="114" t="s">
        <v>600</v>
      </c>
      <c r="L33" s="50" t="s">
        <v>600</v>
      </c>
      <c r="M33" s="50" t="s">
        <v>600</v>
      </c>
      <c r="N33" s="4"/>
    </row>
    <row r="34" spans="1:16" s="33" customFormat="1" ht="24" customHeight="1" x14ac:dyDescent="0.2">
      <c r="A34" s="2" t="s">
        <v>36</v>
      </c>
      <c r="B34" s="158" t="s">
        <v>37</v>
      </c>
      <c r="C34" s="159"/>
      <c r="D34" s="159"/>
      <c r="E34" s="159"/>
      <c r="F34" s="159"/>
      <c r="G34" s="159"/>
      <c r="H34" s="160"/>
      <c r="I34" s="3" t="s">
        <v>15</v>
      </c>
      <c r="J34" s="106" t="s">
        <v>600</v>
      </c>
      <c r="K34" s="114" t="s">
        <v>600</v>
      </c>
      <c r="L34" s="50" t="s">
        <v>600</v>
      </c>
      <c r="M34" s="50" t="s">
        <v>600</v>
      </c>
      <c r="N34" s="4"/>
    </row>
    <row r="35" spans="1:16" s="33" customFormat="1" ht="12" x14ac:dyDescent="0.2">
      <c r="A35" s="2" t="s">
        <v>38</v>
      </c>
      <c r="B35" s="143" t="s">
        <v>39</v>
      </c>
      <c r="C35" s="144"/>
      <c r="D35" s="144"/>
      <c r="E35" s="144"/>
      <c r="F35" s="144"/>
      <c r="G35" s="144"/>
      <c r="H35" s="145"/>
      <c r="I35" s="3" t="s">
        <v>15</v>
      </c>
      <c r="J35" s="106" t="s">
        <v>600</v>
      </c>
      <c r="K35" s="114" t="s">
        <v>600</v>
      </c>
      <c r="L35" s="50" t="s">
        <v>600</v>
      </c>
      <c r="M35" s="50" t="s">
        <v>600</v>
      </c>
      <c r="N35" s="4"/>
    </row>
    <row r="36" spans="1:16" s="33" customFormat="1" ht="12" x14ac:dyDescent="0.2">
      <c r="A36" s="2" t="s">
        <v>40</v>
      </c>
      <c r="B36" s="143" t="s">
        <v>41</v>
      </c>
      <c r="C36" s="144"/>
      <c r="D36" s="144"/>
      <c r="E36" s="144"/>
      <c r="F36" s="144"/>
      <c r="G36" s="144"/>
      <c r="H36" s="145"/>
      <c r="I36" s="3" t="s">
        <v>15</v>
      </c>
      <c r="J36" s="106" t="s">
        <v>600</v>
      </c>
      <c r="K36" s="114" t="s">
        <v>600</v>
      </c>
      <c r="L36" s="50" t="s">
        <v>600</v>
      </c>
      <c r="M36" s="50" t="s">
        <v>600</v>
      </c>
      <c r="N36" s="4"/>
    </row>
    <row r="37" spans="1:16" s="33" customFormat="1" ht="12.75" thickBot="1" x14ac:dyDescent="0.25">
      <c r="A37" s="1" t="s">
        <v>42</v>
      </c>
      <c r="B37" s="152" t="s">
        <v>43</v>
      </c>
      <c r="C37" s="153"/>
      <c r="D37" s="153"/>
      <c r="E37" s="153"/>
      <c r="F37" s="153"/>
      <c r="G37" s="153"/>
      <c r="H37" s="154"/>
      <c r="I37" s="51" t="s">
        <v>15</v>
      </c>
      <c r="J37" s="106">
        <v>58.1</v>
      </c>
      <c r="K37" s="115">
        <v>5.4624499999999996</v>
      </c>
      <c r="L37" s="52">
        <f>K37-J37</f>
        <v>-52.637550000000005</v>
      </c>
      <c r="M37" s="125">
        <f>L37/J37*100</f>
        <v>-90.598192771084342</v>
      </c>
      <c r="N37" s="54"/>
    </row>
    <row r="38" spans="1:16" s="49" customFormat="1" ht="24" customHeight="1" x14ac:dyDescent="0.2">
      <c r="A38" s="55" t="s">
        <v>44</v>
      </c>
      <c r="B38" s="197" t="s">
        <v>45</v>
      </c>
      <c r="C38" s="198"/>
      <c r="D38" s="198"/>
      <c r="E38" s="198"/>
      <c r="F38" s="198"/>
      <c r="G38" s="198"/>
      <c r="H38" s="199"/>
      <c r="I38" s="56" t="s">
        <v>15</v>
      </c>
      <c r="J38" s="105">
        <v>1121.29</v>
      </c>
      <c r="K38" s="105">
        <f>K44+K46+K52</f>
        <v>323.66793000000001</v>
      </c>
      <c r="L38" s="109">
        <f>K38-J38</f>
        <v>-797.62206999999989</v>
      </c>
      <c r="M38" s="109">
        <f>L38/J38*100</f>
        <v>-71.13432475095648</v>
      </c>
      <c r="N38" s="57"/>
      <c r="O38" s="58"/>
      <c r="P38" s="85"/>
    </row>
    <row r="39" spans="1:16" s="33" customFormat="1" ht="12" x14ac:dyDescent="0.2">
      <c r="A39" s="2" t="s">
        <v>46</v>
      </c>
      <c r="B39" s="140" t="s">
        <v>17</v>
      </c>
      <c r="C39" s="141"/>
      <c r="D39" s="141"/>
      <c r="E39" s="141"/>
      <c r="F39" s="141"/>
      <c r="G39" s="141"/>
      <c r="H39" s="142"/>
      <c r="I39" s="3" t="s">
        <v>15</v>
      </c>
      <c r="J39" s="106" t="s">
        <v>600</v>
      </c>
      <c r="K39" s="106" t="s">
        <v>600</v>
      </c>
      <c r="L39" s="50" t="s">
        <v>600</v>
      </c>
      <c r="M39" s="50" t="s">
        <v>600</v>
      </c>
      <c r="N39" s="4"/>
    </row>
    <row r="40" spans="1:16" s="33" customFormat="1" ht="24" customHeight="1" x14ac:dyDescent="0.2">
      <c r="A40" s="2" t="s">
        <v>47</v>
      </c>
      <c r="B40" s="161" t="s">
        <v>19</v>
      </c>
      <c r="C40" s="162"/>
      <c r="D40" s="162"/>
      <c r="E40" s="162"/>
      <c r="F40" s="162"/>
      <c r="G40" s="162"/>
      <c r="H40" s="163"/>
      <c r="I40" s="3" t="s">
        <v>15</v>
      </c>
      <c r="J40" s="106" t="s">
        <v>600</v>
      </c>
      <c r="K40" s="106" t="s">
        <v>600</v>
      </c>
      <c r="L40" s="50" t="s">
        <v>600</v>
      </c>
      <c r="M40" s="50" t="s">
        <v>600</v>
      </c>
      <c r="N40" s="4"/>
    </row>
    <row r="41" spans="1:16" s="33" customFormat="1" ht="24" customHeight="1" x14ac:dyDescent="0.2">
      <c r="A41" s="2" t="s">
        <v>48</v>
      </c>
      <c r="B41" s="161" t="s">
        <v>21</v>
      </c>
      <c r="C41" s="162"/>
      <c r="D41" s="162"/>
      <c r="E41" s="162"/>
      <c r="F41" s="162"/>
      <c r="G41" s="162"/>
      <c r="H41" s="163"/>
      <c r="I41" s="3" t="s">
        <v>15</v>
      </c>
      <c r="J41" s="106" t="s">
        <v>600</v>
      </c>
      <c r="K41" s="106" t="s">
        <v>600</v>
      </c>
      <c r="L41" s="50" t="s">
        <v>600</v>
      </c>
      <c r="M41" s="50" t="s">
        <v>600</v>
      </c>
      <c r="N41" s="4"/>
    </row>
    <row r="42" spans="1:16" s="33" customFormat="1" ht="24" customHeight="1" x14ac:dyDescent="0.2">
      <c r="A42" s="2" t="s">
        <v>49</v>
      </c>
      <c r="B42" s="161" t="s">
        <v>23</v>
      </c>
      <c r="C42" s="162"/>
      <c r="D42" s="162"/>
      <c r="E42" s="162"/>
      <c r="F42" s="162"/>
      <c r="G42" s="162"/>
      <c r="H42" s="163"/>
      <c r="I42" s="3" t="s">
        <v>15</v>
      </c>
      <c r="J42" s="106" t="s">
        <v>600</v>
      </c>
      <c r="K42" s="106" t="s">
        <v>600</v>
      </c>
      <c r="L42" s="50" t="s">
        <v>600</v>
      </c>
      <c r="M42" s="50" t="s">
        <v>600</v>
      </c>
      <c r="N42" s="4"/>
    </row>
    <row r="43" spans="1:16" s="33" customFormat="1" ht="12" x14ac:dyDescent="0.2">
      <c r="A43" s="2" t="s">
        <v>50</v>
      </c>
      <c r="B43" s="140" t="s">
        <v>25</v>
      </c>
      <c r="C43" s="141"/>
      <c r="D43" s="141"/>
      <c r="E43" s="141"/>
      <c r="F43" s="141"/>
      <c r="G43" s="141"/>
      <c r="H43" s="142"/>
      <c r="I43" s="3" t="s">
        <v>15</v>
      </c>
      <c r="J43" s="106" t="s">
        <v>600</v>
      </c>
      <c r="K43" s="106" t="s">
        <v>600</v>
      </c>
      <c r="L43" s="50" t="s">
        <v>600</v>
      </c>
      <c r="M43" s="50" t="s">
        <v>600</v>
      </c>
      <c r="N43" s="4"/>
    </row>
    <row r="44" spans="1:16" s="33" customFormat="1" ht="12" x14ac:dyDescent="0.2">
      <c r="A44" s="2" t="s">
        <v>51</v>
      </c>
      <c r="B44" s="140" t="s">
        <v>27</v>
      </c>
      <c r="C44" s="141"/>
      <c r="D44" s="141"/>
      <c r="E44" s="141"/>
      <c r="F44" s="141"/>
      <c r="G44" s="141"/>
      <c r="H44" s="142"/>
      <c r="I44" s="3" t="s">
        <v>15</v>
      </c>
      <c r="J44" s="106">
        <v>1094.3499999999999</v>
      </c>
      <c r="K44" s="106">
        <f>-'[1]8.ОФР'!$V$20/1000</f>
        <v>320.11079999999998</v>
      </c>
      <c r="L44" s="50">
        <f>K44-J44</f>
        <v>-774.23919999999998</v>
      </c>
      <c r="M44" s="50">
        <f>L44/J44*100</f>
        <v>-70.748773244391643</v>
      </c>
      <c r="N44" s="4"/>
    </row>
    <row r="45" spans="1:16" s="33" customFormat="1" ht="12" x14ac:dyDescent="0.2">
      <c r="A45" s="2" t="s">
        <v>52</v>
      </c>
      <c r="B45" s="140" t="s">
        <v>29</v>
      </c>
      <c r="C45" s="141"/>
      <c r="D45" s="141"/>
      <c r="E45" s="141"/>
      <c r="F45" s="141"/>
      <c r="G45" s="141"/>
      <c r="H45" s="142"/>
      <c r="I45" s="3" t="s">
        <v>15</v>
      </c>
      <c r="J45" s="106" t="s">
        <v>600</v>
      </c>
      <c r="K45" s="106" t="s">
        <v>600</v>
      </c>
      <c r="L45" s="50" t="s">
        <v>600</v>
      </c>
      <c r="M45" s="50" t="s">
        <v>600</v>
      </c>
      <c r="N45" s="4"/>
    </row>
    <row r="46" spans="1:16" s="33" customFormat="1" ht="12" x14ac:dyDescent="0.2">
      <c r="A46" s="2" t="s">
        <v>53</v>
      </c>
      <c r="B46" s="140" t="s">
        <v>31</v>
      </c>
      <c r="C46" s="141"/>
      <c r="D46" s="141"/>
      <c r="E46" s="141"/>
      <c r="F46" s="141"/>
      <c r="G46" s="141"/>
      <c r="H46" s="142"/>
      <c r="I46" s="3" t="s">
        <v>15</v>
      </c>
      <c r="J46" s="106">
        <v>13.37</v>
      </c>
      <c r="K46" s="106">
        <f>-'[1]8.ОФР'!$V$21/1000</f>
        <v>2.7678499999999997</v>
      </c>
      <c r="L46" s="50">
        <f>K46-J46</f>
        <v>-10.60215</v>
      </c>
      <c r="M46" s="50">
        <f>L46/J46*100</f>
        <v>-79.298055347793579</v>
      </c>
      <c r="N46" s="4"/>
    </row>
    <row r="47" spans="1:16" s="33" customFormat="1" ht="12" x14ac:dyDescent="0.2">
      <c r="A47" s="2" t="s">
        <v>54</v>
      </c>
      <c r="B47" s="140" t="s">
        <v>33</v>
      </c>
      <c r="C47" s="141"/>
      <c r="D47" s="141"/>
      <c r="E47" s="141"/>
      <c r="F47" s="141"/>
      <c r="G47" s="141"/>
      <c r="H47" s="142"/>
      <c r="I47" s="3" t="s">
        <v>15</v>
      </c>
      <c r="J47" s="106">
        <v>0</v>
      </c>
      <c r="K47" s="106" t="s">
        <v>600</v>
      </c>
      <c r="L47" s="50" t="s">
        <v>600</v>
      </c>
      <c r="M47" s="50" t="s">
        <v>600</v>
      </c>
      <c r="N47" s="4"/>
    </row>
    <row r="48" spans="1:16" s="33" customFormat="1" ht="12" x14ac:dyDescent="0.2">
      <c r="A48" s="2" t="s">
        <v>55</v>
      </c>
      <c r="B48" s="140" t="s">
        <v>35</v>
      </c>
      <c r="C48" s="141"/>
      <c r="D48" s="141"/>
      <c r="E48" s="141"/>
      <c r="F48" s="141"/>
      <c r="G48" s="141"/>
      <c r="H48" s="142"/>
      <c r="I48" s="3" t="s">
        <v>15</v>
      </c>
      <c r="J48" s="106" t="s">
        <v>600</v>
      </c>
      <c r="K48" s="106" t="s">
        <v>600</v>
      </c>
      <c r="L48" s="50" t="s">
        <v>600</v>
      </c>
      <c r="M48" s="50" t="s">
        <v>600</v>
      </c>
      <c r="N48" s="4"/>
    </row>
    <row r="49" spans="1:17" s="33" customFormat="1" ht="24" customHeight="1" x14ac:dyDescent="0.2">
      <c r="A49" s="2" t="s">
        <v>56</v>
      </c>
      <c r="B49" s="158" t="s">
        <v>37</v>
      </c>
      <c r="C49" s="159"/>
      <c r="D49" s="159"/>
      <c r="E49" s="159"/>
      <c r="F49" s="159"/>
      <c r="G49" s="159"/>
      <c r="H49" s="160"/>
      <c r="I49" s="3" t="s">
        <v>15</v>
      </c>
      <c r="J49" s="106" t="s">
        <v>600</v>
      </c>
      <c r="K49" s="106" t="s">
        <v>600</v>
      </c>
      <c r="L49" s="50" t="s">
        <v>600</v>
      </c>
      <c r="M49" s="50" t="s">
        <v>600</v>
      </c>
      <c r="N49" s="4"/>
    </row>
    <row r="50" spans="1:17" s="33" customFormat="1" ht="12" x14ac:dyDescent="0.2">
      <c r="A50" s="2" t="s">
        <v>57</v>
      </c>
      <c r="B50" s="143" t="s">
        <v>39</v>
      </c>
      <c r="C50" s="144"/>
      <c r="D50" s="144"/>
      <c r="E50" s="144"/>
      <c r="F50" s="144"/>
      <c r="G50" s="144"/>
      <c r="H50" s="145"/>
      <c r="I50" s="3" t="s">
        <v>15</v>
      </c>
      <c r="J50" s="106" t="s">
        <v>600</v>
      </c>
      <c r="K50" s="106" t="s">
        <v>600</v>
      </c>
      <c r="L50" s="50" t="s">
        <v>600</v>
      </c>
      <c r="M50" s="50" t="s">
        <v>600</v>
      </c>
      <c r="N50" s="4"/>
    </row>
    <row r="51" spans="1:17" s="33" customFormat="1" ht="12" x14ac:dyDescent="0.2">
      <c r="A51" s="2" t="s">
        <v>58</v>
      </c>
      <c r="B51" s="143" t="s">
        <v>41</v>
      </c>
      <c r="C51" s="144"/>
      <c r="D51" s="144"/>
      <c r="E51" s="144"/>
      <c r="F51" s="144"/>
      <c r="G51" s="144"/>
      <c r="H51" s="145"/>
      <c r="I51" s="3" t="s">
        <v>15</v>
      </c>
      <c r="J51" s="106" t="s">
        <v>600</v>
      </c>
      <c r="K51" s="106" t="s">
        <v>600</v>
      </c>
      <c r="L51" s="50" t="s">
        <v>600</v>
      </c>
      <c r="M51" s="50" t="s">
        <v>600</v>
      </c>
      <c r="N51" s="4"/>
      <c r="P51" s="95"/>
      <c r="Q51" s="95"/>
    </row>
    <row r="52" spans="1:17" s="33" customFormat="1" ht="12.75" thickBot="1" x14ac:dyDescent="0.25">
      <c r="A52" s="71" t="s">
        <v>59</v>
      </c>
      <c r="B52" s="155" t="s">
        <v>43</v>
      </c>
      <c r="C52" s="156"/>
      <c r="D52" s="156"/>
      <c r="E52" s="156"/>
      <c r="F52" s="156"/>
      <c r="G52" s="156"/>
      <c r="H52" s="157"/>
      <c r="I52" s="72" t="s">
        <v>15</v>
      </c>
      <c r="J52" s="107">
        <v>13.57</v>
      </c>
      <c r="K52" s="107">
        <f>-'[1]8.ОФР'!$V$23/1000</f>
        <v>0.78927999999999998</v>
      </c>
      <c r="L52" s="52">
        <f>K52-J52</f>
        <v>-12.780720000000001</v>
      </c>
      <c r="M52" s="125">
        <f>L52/J52*100</f>
        <v>-94.183640383198224</v>
      </c>
      <c r="N52" s="73"/>
      <c r="P52" s="95"/>
      <c r="Q52" s="95"/>
    </row>
    <row r="53" spans="1:17" s="49" customFormat="1" ht="12" x14ac:dyDescent="0.2">
      <c r="A53" s="64" t="s">
        <v>60</v>
      </c>
      <c r="B53" s="203" t="s">
        <v>61</v>
      </c>
      <c r="C53" s="204"/>
      <c r="D53" s="204"/>
      <c r="E53" s="204"/>
      <c r="F53" s="204"/>
      <c r="G53" s="204"/>
      <c r="H53" s="205"/>
      <c r="I53" s="65" t="s">
        <v>15</v>
      </c>
      <c r="J53" s="105">
        <v>420.3</v>
      </c>
      <c r="K53" s="109">
        <f>'[1]10. БДР'!$V$89/1000</f>
        <v>147.02098000000001</v>
      </c>
      <c r="L53" s="109">
        <f>K53-J53</f>
        <v>-273.27902</v>
      </c>
      <c r="M53" s="109">
        <f>L53/J53*100</f>
        <v>-65.019990482988348</v>
      </c>
      <c r="N53" s="63"/>
    </row>
    <row r="54" spans="1:17" s="33" customFormat="1" ht="12" x14ac:dyDescent="0.2">
      <c r="A54" s="2" t="s">
        <v>47</v>
      </c>
      <c r="B54" s="143" t="s">
        <v>62</v>
      </c>
      <c r="C54" s="144"/>
      <c r="D54" s="144"/>
      <c r="E54" s="144"/>
      <c r="F54" s="144"/>
      <c r="G54" s="144"/>
      <c r="H54" s="145"/>
      <c r="I54" s="3" t="s">
        <v>15</v>
      </c>
      <c r="J54" s="106">
        <v>0</v>
      </c>
      <c r="K54" s="50" t="s">
        <v>600</v>
      </c>
      <c r="L54" s="50" t="s">
        <v>600</v>
      </c>
      <c r="M54" s="50" t="s">
        <v>600</v>
      </c>
      <c r="N54" s="4"/>
    </row>
    <row r="55" spans="1:17" s="33" customFormat="1" ht="12" x14ac:dyDescent="0.2">
      <c r="A55" s="2" t="s">
        <v>48</v>
      </c>
      <c r="B55" s="143" t="s">
        <v>63</v>
      </c>
      <c r="C55" s="144"/>
      <c r="D55" s="144"/>
      <c r="E55" s="144"/>
      <c r="F55" s="144"/>
      <c r="G55" s="144"/>
      <c r="H55" s="145"/>
      <c r="I55" s="3" t="s">
        <v>15</v>
      </c>
      <c r="J55" s="106">
        <v>383.55</v>
      </c>
      <c r="K55" s="50">
        <f>K56</f>
        <v>134.27698000000001</v>
      </c>
      <c r="L55" s="50">
        <f>K55-J55</f>
        <v>-249.27302</v>
      </c>
      <c r="M55" s="50">
        <f t="shared" ref="M55:M57" si="0">L55/J55*100</f>
        <v>-64.991010298526916</v>
      </c>
      <c r="N55" s="4"/>
    </row>
    <row r="56" spans="1:17" s="33" customFormat="1" ht="12" x14ac:dyDescent="0.2">
      <c r="A56" s="2" t="s">
        <v>64</v>
      </c>
      <c r="B56" s="164" t="s">
        <v>65</v>
      </c>
      <c r="C56" s="165"/>
      <c r="D56" s="165"/>
      <c r="E56" s="165"/>
      <c r="F56" s="165"/>
      <c r="G56" s="165"/>
      <c r="H56" s="166"/>
      <c r="I56" s="3" t="s">
        <v>15</v>
      </c>
      <c r="J56" s="106">
        <v>383.55</v>
      </c>
      <c r="K56" s="50">
        <f>K57</f>
        <v>134.27698000000001</v>
      </c>
      <c r="L56" s="50">
        <f>K56-J56</f>
        <v>-249.27302</v>
      </c>
      <c r="M56" s="50">
        <f t="shared" si="0"/>
        <v>-64.991010298526916</v>
      </c>
      <c r="N56" s="4"/>
    </row>
    <row r="57" spans="1:17" s="33" customFormat="1" ht="12" customHeight="1" x14ac:dyDescent="0.2">
      <c r="A57" s="2" t="s">
        <v>66</v>
      </c>
      <c r="B57" s="206" t="s">
        <v>67</v>
      </c>
      <c r="C57" s="207"/>
      <c r="D57" s="207"/>
      <c r="E57" s="207"/>
      <c r="F57" s="207"/>
      <c r="G57" s="207"/>
      <c r="H57" s="208"/>
      <c r="I57" s="3" t="s">
        <v>15</v>
      </c>
      <c r="J57" s="106">
        <v>378.51</v>
      </c>
      <c r="K57" s="50">
        <f>'[1]10. БДР'!$V$93/1000</f>
        <v>134.27698000000001</v>
      </c>
      <c r="L57" s="50">
        <f>K57-J57</f>
        <v>-244.23301999999998</v>
      </c>
      <c r="M57" s="50">
        <f t="shared" si="0"/>
        <v>-64.524852711949492</v>
      </c>
      <c r="N57" s="4"/>
    </row>
    <row r="58" spans="1:17" s="33" customFormat="1" ht="12" x14ac:dyDescent="0.2">
      <c r="A58" s="2" t="s">
        <v>68</v>
      </c>
      <c r="B58" s="206" t="s">
        <v>69</v>
      </c>
      <c r="C58" s="207"/>
      <c r="D58" s="207"/>
      <c r="E58" s="207"/>
      <c r="F58" s="207"/>
      <c r="G58" s="207"/>
      <c r="H58" s="208"/>
      <c r="I58" s="3" t="s">
        <v>15</v>
      </c>
      <c r="J58" s="106">
        <v>0</v>
      </c>
      <c r="K58" s="50" t="s">
        <v>600</v>
      </c>
      <c r="L58" s="50" t="s">
        <v>600</v>
      </c>
      <c r="M58" s="50" t="s">
        <v>600</v>
      </c>
      <c r="N58" s="4"/>
    </row>
    <row r="59" spans="1:17" s="33" customFormat="1" ht="12" x14ac:dyDescent="0.2">
      <c r="A59" s="2" t="s">
        <v>70</v>
      </c>
      <c r="B59" s="164" t="s">
        <v>71</v>
      </c>
      <c r="C59" s="165"/>
      <c r="D59" s="165"/>
      <c r="E59" s="165"/>
      <c r="F59" s="165"/>
      <c r="G59" s="165"/>
      <c r="H59" s="166"/>
      <c r="I59" s="3" t="s">
        <v>15</v>
      </c>
      <c r="J59" s="106">
        <v>0</v>
      </c>
      <c r="K59" s="50" t="s">
        <v>600</v>
      </c>
      <c r="L59" s="50" t="s">
        <v>600</v>
      </c>
      <c r="M59" s="50" t="s">
        <v>600</v>
      </c>
      <c r="N59" s="4"/>
    </row>
    <row r="60" spans="1:17" s="33" customFormat="1" ht="12" x14ac:dyDescent="0.2">
      <c r="A60" s="2" t="s">
        <v>49</v>
      </c>
      <c r="B60" s="143" t="s">
        <v>72</v>
      </c>
      <c r="C60" s="144"/>
      <c r="D60" s="144"/>
      <c r="E60" s="144"/>
      <c r="F60" s="144"/>
      <c r="G60" s="144"/>
      <c r="H60" s="145"/>
      <c r="I60" s="3" t="s">
        <v>15</v>
      </c>
      <c r="J60" s="106">
        <v>36.75</v>
      </c>
      <c r="K60" s="50">
        <f>K53-K55</f>
        <v>12.744</v>
      </c>
      <c r="L60" s="50">
        <f>K60-J60</f>
        <v>-24.006</v>
      </c>
      <c r="M60" s="50">
        <f>L60/J60*100</f>
        <v>-65.32244897959184</v>
      </c>
      <c r="N60" s="4"/>
    </row>
    <row r="61" spans="1:17" s="33" customFormat="1" ht="12.75" thickBot="1" x14ac:dyDescent="0.25">
      <c r="A61" s="1" t="s">
        <v>73</v>
      </c>
      <c r="B61" s="152" t="s">
        <v>74</v>
      </c>
      <c r="C61" s="153"/>
      <c r="D61" s="153"/>
      <c r="E61" s="153"/>
      <c r="F61" s="153"/>
      <c r="G61" s="153"/>
      <c r="H61" s="154"/>
      <c r="I61" s="51" t="s">
        <v>15</v>
      </c>
      <c r="J61" s="108">
        <v>0</v>
      </c>
      <c r="K61" s="94" t="s">
        <v>600</v>
      </c>
      <c r="L61" s="87" t="s">
        <v>600</v>
      </c>
      <c r="M61" s="87" t="s">
        <v>600</v>
      </c>
      <c r="N61" s="54"/>
    </row>
    <row r="62" spans="1:17" s="49" customFormat="1" ht="12" x14ac:dyDescent="0.2">
      <c r="A62" s="64" t="s">
        <v>75</v>
      </c>
      <c r="B62" s="203" t="s">
        <v>76</v>
      </c>
      <c r="C62" s="204"/>
      <c r="D62" s="204"/>
      <c r="E62" s="204"/>
      <c r="F62" s="204"/>
      <c r="G62" s="204"/>
      <c r="H62" s="205"/>
      <c r="I62" s="65" t="s">
        <v>15</v>
      </c>
      <c r="J62" s="109">
        <v>72.290000000000006</v>
      </c>
      <c r="K62" s="109">
        <f>'[1]10. БДР'!$V$109/1000</f>
        <v>20.939700000000002</v>
      </c>
      <c r="L62" s="109">
        <f>K62-J62</f>
        <v>-51.350300000000004</v>
      </c>
      <c r="M62" s="109">
        <f>L62/J62*100</f>
        <v>-71.033752939549032</v>
      </c>
      <c r="N62" s="63"/>
    </row>
    <row r="63" spans="1:17" s="33" customFormat="1" ht="24" customHeight="1" x14ac:dyDescent="0.2">
      <c r="A63" s="2" t="s">
        <v>77</v>
      </c>
      <c r="B63" s="161" t="s">
        <v>78</v>
      </c>
      <c r="C63" s="162"/>
      <c r="D63" s="162"/>
      <c r="E63" s="162"/>
      <c r="F63" s="162"/>
      <c r="G63" s="162"/>
      <c r="H63" s="163"/>
      <c r="I63" s="3" t="s">
        <v>15</v>
      </c>
      <c r="J63" s="91">
        <v>0</v>
      </c>
      <c r="K63" s="50" t="s">
        <v>600</v>
      </c>
      <c r="L63" s="50" t="s">
        <v>600</v>
      </c>
      <c r="M63" s="50" t="s">
        <v>600</v>
      </c>
      <c r="N63" s="4"/>
    </row>
    <row r="64" spans="1:17" s="33" customFormat="1" ht="24" customHeight="1" x14ac:dyDescent="0.2">
      <c r="A64" s="2" t="s">
        <v>79</v>
      </c>
      <c r="B64" s="161" t="s">
        <v>80</v>
      </c>
      <c r="C64" s="162"/>
      <c r="D64" s="162"/>
      <c r="E64" s="162"/>
      <c r="F64" s="162"/>
      <c r="G64" s="162"/>
      <c r="H64" s="163"/>
      <c r="I64" s="3" t="s">
        <v>15</v>
      </c>
      <c r="J64" s="91">
        <v>0</v>
      </c>
      <c r="K64" s="50" t="s">
        <v>600</v>
      </c>
      <c r="L64" s="50" t="s">
        <v>600</v>
      </c>
      <c r="M64" s="50" t="s">
        <v>600</v>
      </c>
      <c r="N64" s="4"/>
    </row>
    <row r="65" spans="1:14" s="33" customFormat="1" ht="12" x14ac:dyDescent="0.2">
      <c r="A65" s="2" t="s">
        <v>81</v>
      </c>
      <c r="B65" s="143" t="s">
        <v>82</v>
      </c>
      <c r="C65" s="144"/>
      <c r="D65" s="144"/>
      <c r="E65" s="144"/>
      <c r="F65" s="144"/>
      <c r="G65" s="144"/>
      <c r="H65" s="145"/>
      <c r="I65" s="3" t="s">
        <v>15</v>
      </c>
      <c r="J65" s="91">
        <v>0</v>
      </c>
      <c r="K65" s="50" t="s">
        <v>600</v>
      </c>
      <c r="L65" s="50" t="s">
        <v>600</v>
      </c>
      <c r="M65" s="50" t="s">
        <v>600</v>
      </c>
      <c r="N65" s="4"/>
    </row>
    <row r="66" spans="1:14" s="33" customFormat="1" ht="12" x14ac:dyDescent="0.2">
      <c r="A66" s="2" t="s">
        <v>83</v>
      </c>
      <c r="B66" s="143" t="s">
        <v>84</v>
      </c>
      <c r="C66" s="144"/>
      <c r="D66" s="144"/>
      <c r="E66" s="144"/>
      <c r="F66" s="144"/>
      <c r="G66" s="144"/>
      <c r="H66" s="145"/>
      <c r="I66" s="3" t="s">
        <v>15</v>
      </c>
      <c r="J66" s="91">
        <v>0</v>
      </c>
      <c r="K66" s="50" t="s">
        <v>600</v>
      </c>
      <c r="L66" s="50" t="s">
        <v>600</v>
      </c>
      <c r="M66" s="50" t="s">
        <v>600</v>
      </c>
      <c r="N66" s="4"/>
    </row>
    <row r="67" spans="1:14" s="33" customFormat="1" ht="12.75" thickBot="1" x14ac:dyDescent="0.25">
      <c r="A67" s="1" t="s">
        <v>85</v>
      </c>
      <c r="B67" s="152" t="s">
        <v>86</v>
      </c>
      <c r="C67" s="153"/>
      <c r="D67" s="153"/>
      <c r="E67" s="153"/>
      <c r="F67" s="153"/>
      <c r="G67" s="153"/>
      <c r="H67" s="154"/>
      <c r="I67" s="51" t="s">
        <v>15</v>
      </c>
      <c r="J67" s="108">
        <v>72.290000000000006</v>
      </c>
      <c r="K67" s="108">
        <f>K62</f>
        <v>20.939700000000002</v>
      </c>
      <c r="L67" s="87">
        <f>K67-J67</f>
        <v>-51.350300000000004</v>
      </c>
      <c r="M67" s="50">
        <f t="shared" ref="M67" si="1">L67/J67*100</f>
        <v>-71.033752939549032</v>
      </c>
      <c r="N67" s="54"/>
    </row>
    <row r="68" spans="1:14" s="49" customFormat="1" ht="12" x14ac:dyDescent="0.2">
      <c r="A68" s="64" t="s">
        <v>87</v>
      </c>
      <c r="B68" s="203" t="s">
        <v>88</v>
      </c>
      <c r="C68" s="204"/>
      <c r="D68" s="204"/>
      <c r="E68" s="204"/>
      <c r="F68" s="204"/>
      <c r="G68" s="204"/>
      <c r="H68" s="205"/>
      <c r="I68" s="65" t="s">
        <v>15</v>
      </c>
      <c r="J68" s="105">
        <v>208.57</v>
      </c>
      <c r="K68" s="109">
        <f>'[1]10. БДР'!$V$127/1000</f>
        <v>49.163070000000005</v>
      </c>
      <c r="L68" s="109">
        <f t="shared" ref="L68:L73" si="2">K68-J68</f>
        <v>-159.40692999999999</v>
      </c>
      <c r="M68" s="109">
        <f>L68/J68*100</f>
        <v>-76.428503619887806</v>
      </c>
      <c r="N68" s="63"/>
    </row>
    <row r="69" spans="1:14" s="49" customFormat="1" ht="12" x14ac:dyDescent="0.2">
      <c r="A69" s="59" t="s">
        <v>89</v>
      </c>
      <c r="B69" s="215" t="s">
        <v>90</v>
      </c>
      <c r="C69" s="216"/>
      <c r="D69" s="216"/>
      <c r="E69" s="216"/>
      <c r="F69" s="216"/>
      <c r="G69" s="216"/>
      <c r="H69" s="217"/>
      <c r="I69" s="60" t="s">
        <v>15</v>
      </c>
      <c r="J69" s="110">
        <v>319.77999999999997</v>
      </c>
      <c r="K69" s="116">
        <f>'[1]10. БДР'!$V$121/1000</f>
        <v>86.623700000000014</v>
      </c>
      <c r="L69" s="116">
        <f t="shared" si="2"/>
        <v>-233.15629999999996</v>
      </c>
      <c r="M69" s="116">
        <f>L69/J69*100</f>
        <v>-72.911470385890297</v>
      </c>
      <c r="N69" s="61"/>
    </row>
    <row r="70" spans="1:14" s="49" customFormat="1" ht="12" x14ac:dyDescent="0.2">
      <c r="A70" s="59" t="s">
        <v>91</v>
      </c>
      <c r="B70" s="215" t="s">
        <v>92</v>
      </c>
      <c r="C70" s="216"/>
      <c r="D70" s="216"/>
      <c r="E70" s="216"/>
      <c r="F70" s="216"/>
      <c r="G70" s="216"/>
      <c r="H70" s="217"/>
      <c r="I70" s="60" t="s">
        <v>15</v>
      </c>
      <c r="J70" s="110">
        <v>57.66</v>
      </c>
      <c r="K70" s="116">
        <f>'[1]10. БДР'!$V$151/1000</f>
        <v>13.674860000000001</v>
      </c>
      <c r="L70" s="116">
        <f t="shared" si="2"/>
        <v>-43.985139999999994</v>
      </c>
      <c r="M70" s="116">
        <f>L70/J70*100</f>
        <v>-76.283628165105782</v>
      </c>
      <c r="N70" s="62"/>
    </row>
    <row r="71" spans="1:14" s="33" customFormat="1" ht="12" x14ac:dyDescent="0.2">
      <c r="A71" s="2" t="s">
        <v>93</v>
      </c>
      <c r="B71" s="143" t="s">
        <v>94</v>
      </c>
      <c r="C71" s="144"/>
      <c r="D71" s="144"/>
      <c r="E71" s="144"/>
      <c r="F71" s="144"/>
      <c r="G71" s="144"/>
      <c r="H71" s="145"/>
      <c r="I71" s="3" t="s">
        <v>15</v>
      </c>
      <c r="J71" s="106">
        <v>55.73</v>
      </c>
      <c r="K71" s="50">
        <f>'[1]10. БДР'!$V$155/1000</f>
        <v>13.173999999999999</v>
      </c>
      <c r="L71" s="50">
        <f t="shared" si="2"/>
        <v>-42.555999999999997</v>
      </c>
      <c r="M71" s="50">
        <f t="shared" ref="M71:M72" si="3">L71/J71*100</f>
        <v>-76.361026377175662</v>
      </c>
      <c r="N71" s="4"/>
    </row>
    <row r="72" spans="1:14" s="33" customFormat="1" ht="12" x14ac:dyDescent="0.2">
      <c r="A72" s="2" t="s">
        <v>95</v>
      </c>
      <c r="B72" s="143" t="s">
        <v>96</v>
      </c>
      <c r="C72" s="144"/>
      <c r="D72" s="144"/>
      <c r="E72" s="144"/>
      <c r="F72" s="144"/>
      <c r="G72" s="144"/>
      <c r="H72" s="145"/>
      <c r="I72" s="3" t="s">
        <v>15</v>
      </c>
      <c r="J72" s="106">
        <v>1.93</v>
      </c>
      <c r="K72" s="50">
        <f>'[1]10. БДР'!$V$153/1000+'[1]10. БДР'!$V$154/1000</f>
        <v>0.50085999999999997</v>
      </c>
      <c r="L72" s="50">
        <f t="shared" si="2"/>
        <v>-1.4291399999999999</v>
      </c>
      <c r="M72" s="50">
        <f t="shared" si="3"/>
        <v>-74.048704663212433</v>
      </c>
      <c r="N72" s="4"/>
    </row>
    <row r="73" spans="1:14" s="49" customFormat="1" ht="12" x14ac:dyDescent="0.2">
      <c r="A73" s="59" t="s">
        <v>97</v>
      </c>
      <c r="B73" s="215" t="s">
        <v>98</v>
      </c>
      <c r="C73" s="216"/>
      <c r="D73" s="216"/>
      <c r="E73" s="216"/>
      <c r="F73" s="216"/>
      <c r="G73" s="216"/>
      <c r="H73" s="217"/>
      <c r="I73" s="60" t="s">
        <v>15</v>
      </c>
      <c r="J73" s="110">
        <v>42.69</v>
      </c>
      <c r="K73" s="116">
        <v>6.2456199999999686</v>
      </c>
      <c r="L73" s="116">
        <f t="shared" si="2"/>
        <v>-36.444380000000031</v>
      </c>
      <c r="M73" s="116">
        <f>L73/J73*100</f>
        <v>-85.369828999765829</v>
      </c>
      <c r="N73" s="61"/>
    </row>
    <row r="74" spans="1:14" s="33" customFormat="1" ht="12.75" x14ac:dyDescent="0.2">
      <c r="A74" s="2" t="s">
        <v>99</v>
      </c>
      <c r="B74" s="143" t="s">
        <v>100</v>
      </c>
      <c r="C74" s="144"/>
      <c r="D74" s="144"/>
      <c r="E74" s="144"/>
      <c r="F74" s="144"/>
      <c r="G74" s="144"/>
      <c r="H74" s="145"/>
      <c r="I74" s="3" t="s">
        <v>15</v>
      </c>
      <c r="J74" s="111">
        <v>0</v>
      </c>
      <c r="K74" s="50" t="s">
        <v>600</v>
      </c>
      <c r="L74" s="50" t="s">
        <v>600</v>
      </c>
      <c r="M74" s="50" t="s">
        <v>600</v>
      </c>
      <c r="N74" s="4"/>
    </row>
    <row r="75" spans="1:14" s="33" customFormat="1" ht="12" x14ac:dyDescent="0.2">
      <c r="A75" s="2" t="s">
        <v>101</v>
      </c>
      <c r="B75" s="143" t="s">
        <v>102</v>
      </c>
      <c r="C75" s="144"/>
      <c r="D75" s="144"/>
      <c r="E75" s="144"/>
      <c r="F75" s="144"/>
      <c r="G75" s="144"/>
      <c r="H75" s="145"/>
      <c r="I75" s="3" t="s">
        <v>15</v>
      </c>
      <c r="J75" s="106">
        <v>0.43</v>
      </c>
      <c r="K75" s="50">
        <v>0</v>
      </c>
      <c r="L75" s="50">
        <f>K75-J75</f>
        <v>-0.43</v>
      </c>
      <c r="M75" s="50">
        <v>0</v>
      </c>
      <c r="N75" s="4"/>
    </row>
    <row r="76" spans="1:14" s="33" customFormat="1" ht="12.75" thickBot="1" x14ac:dyDescent="0.25">
      <c r="A76" s="1" t="s">
        <v>103</v>
      </c>
      <c r="B76" s="209" t="s">
        <v>104</v>
      </c>
      <c r="C76" s="210"/>
      <c r="D76" s="210"/>
      <c r="E76" s="210"/>
      <c r="F76" s="210"/>
      <c r="G76" s="210"/>
      <c r="H76" s="211"/>
      <c r="I76" s="51" t="s">
        <v>15</v>
      </c>
      <c r="J76" s="108">
        <v>42.26</v>
      </c>
      <c r="K76" s="87">
        <v>6.2456199999999686</v>
      </c>
      <c r="L76" s="87">
        <f>K76-J76</f>
        <v>-36.014380000000031</v>
      </c>
      <c r="M76" s="50">
        <f t="shared" ref="M76" si="4">L76/J76*100</f>
        <v>-85.220965451964119</v>
      </c>
      <c r="N76" s="54"/>
    </row>
    <row r="77" spans="1:14" s="49" customFormat="1" ht="12" x14ac:dyDescent="0.2">
      <c r="A77" s="55" t="s">
        <v>105</v>
      </c>
      <c r="B77" s="212" t="s">
        <v>106</v>
      </c>
      <c r="C77" s="213"/>
      <c r="D77" s="213"/>
      <c r="E77" s="213"/>
      <c r="F77" s="213"/>
      <c r="G77" s="213"/>
      <c r="H77" s="214"/>
      <c r="I77" s="56" t="s">
        <v>15</v>
      </c>
      <c r="J77" s="105" t="s">
        <v>238</v>
      </c>
      <c r="K77" s="109">
        <f>K78</f>
        <v>12.2073053</v>
      </c>
      <c r="L77" s="109" t="e">
        <f>K77-J77</f>
        <v>#VALUE!</v>
      </c>
      <c r="M77" s="109" t="e">
        <f>L77/J77*100</f>
        <v>#VALUE!</v>
      </c>
      <c r="N77" s="63"/>
    </row>
    <row r="78" spans="1:14" s="33" customFormat="1" ht="12" x14ac:dyDescent="0.2">
      <c r="A78" s="2" t="s">
        <v>107</v>
      </c>
      <c r="B78" s="143" t="s">
        <v>108</v>
      </c>
      <c r="C78" s="144"/>
      <c r="D78" s="144"/>
      <c r="E78" s="144"/>
      <c r="F78" s="144"/>
      <c r="G78" s="144"/>
      <c r="H78" s="145"/>
      <c r="I78" s="3" t="s">
        <v>15</v>
      </c>
      <c r="J78" s="106">
        <v>37.200000000000003</v>
      </c>
      <c r="K78" s="50">
        <f>'[1]5.ТОиР'!$V$11/1000</f>
        <v>12.2073053</v>
      </c>
      <c r="L78" s="50">
        <f>K78-J78</f>
        <v>-24.992694700000001</v>
      </c>
      <c r="M78" s="50">
        <f t="shared" ref="M78" si="5">L78/J78*100</f>
        <v>-67.184663172043017</v>
      </c>
      <c r="N78" s="4"/>
    </row>
    <row r="79" spans="1:14" s="33" customFormat="1" ht="12" x14ac:dyDescent="0.2">
      <c r="A79" s="2" t="s">
        <v>109</v>
      </c>
      <c r="B79" s="143" t="s">
        <v>110</v>
      </c>
      <c r="C79" s="144"/>
      <c r="D79" s="144"/>
      <c r="E79" s="144"/>
      <c r="F79" s="144"/>
      <c r="G79" s="144"/>
      <c r="H79" s="145"/>
      <c r="I79" s="3" t="s">
        <v>15</v>
      </c>
      <c r="J79" s="106">
        <v>0</v>
      </c>
      <c r="K79" s="50" t="s">
        <v>600</v>
      </c>
      <c r="L79" s="50" t="s">
        <v>600</v>
      </c>
      <c r="M79" s="50" t="s">
        <v>600</v>
      </c>
      <c r="N79" s="4"/>
    </row>
    <row r="80" spans="1:14" s="33" customFormat="1" ht="12.75" thickBot="1" x14ac:dyDescent="0.25">
      <c r="A80" s="1" t="s">
        <v>111</v>
      </c>
      <c r="B80" s="209" t="s">
        <v>112</v>
      </c>
      <c r="C80" s="210"/>
      <c r="D80" s="210"/>
      <c r="E80" s="210"/>
      <c r="F80" s="210"/>
      <c r="G80" s="210"/>
      <c r="H80" s="211"/>
      <c r="I80" s="51" t="s">
        <v>15</v>
      </c>
      <c r="J80" s="106">
        <v>0</v>
      </c>
      <c r="K80" s="87" t="s">
        <v>600</v>
      </c>
      <c r="L80" s="87" t="s">
        <v>600</v>
      </c>
      <c r="M80" s="87" t="s">
        <v>600</v>
      </c>
      <c r="N80" s="54"/>
    </row>
    <row r="81" spans="1:14" s="49" customFormat="1" ht="12" x14ac:dyDescent="0.2">
      <c r="A81" s="64" t="s">
        <v>113</v>
      </c>
      <c r="B81" s="149" t="s">
        <v>114</v>
      </c>
      <c r="C81" s="150"/>
      <c r="D81" s="150"/>
      <c r="E81" s="150"/>
      <c r="F81" s="150"/>
      <c r="G81" s="150"/>
      <c r="H81" s="151"/>
      <c r="I81" s="65" t="s">
        <v>15</v>
      </c>
      <c r="J81" s="105">
        <v>367.35000000000014</v>
      </c>
      <c r="K81" s="105">
        <f>K87+K89+K95</f>
        <v>58.947221890000037</v>
      </c>
      <c r="L81" s="109">
        <f>K81-J81</f>
        <v>-308.4027781100001</v>
      </c>
      <c r="M81" s="109">
        <f>L81/J81*100</f>
        <v>-83.953389985027897</v>
      </c>
      <c r="N81" s="63"/>
    </row>
    <row r="82" spans="1:14" s="33" customFormat="1" ht="12" x14ac:dyDescent="0.2">
      <c r="A82" s="2" t="s">
        <v>115</v>
      </c>
      <c r="B82" s="140" t="s">
        <v>17</v>
      </c>
      <c r="C82" s="141"/>
      <c r="D82" s="141"/>
      <c r="E82" s="141"/>
      <c r="F82" s="141"/>
      <c r="G82" s="141"/>
      <c r="H82" s="142"/>
      <c r="I82" s="3" t="s">
        <v>15</v>
      </c>
      <c r="J82" s="106" t="s">
        <v>600</v>
      </c>
      <c r="K82" s="91" t="s">
        <v>600</v>
      </c>
      <c r="L82" s="50" t="s">
        <v>600</v>
      </c>
      <c r="M82" s="50" t="s">
        <v>600</v>
      </c>
      <c r="N82" s="4"/>
    </row>
    <row r="83" spans="1:14" s="33" customFormat="1" ht="24" customHeight="1" x14ac:dyDescent="0.2">
      <c r="A83" s="2" t="s">
        <v>116</v>
      </c>
      <c r="B83" s="161" t="s">
        <v>19</v>
      </c>
      <c r="C83" s="162"/>
      <c r="D83" s="162"/>
      <c r="E83" s="162"/>
      <c r="F83" s="162"/>
      <c r="G83" s="162"/>
      <c r="H83" s="163"/>
      <c r="I83" s="3" t="s">
        <v>15</v>
      </c>
      <c r="J83" s="106" t="s">
        <v>600</v>
      </c>
      <c r="K83" s="91" t="s">
        <v>600</v>
      </c>
      <c r="L83" s="50" t="s">
        <v>600</v>
      </c>
      <c r="M83" s="50" t="s">
        <v>600</v>
      </c>
      <c r="N83" s="4"/>
    </row>
    <row r="84" spans="1:14" s="33" customFormat="1" ht="24" customHeight="1" x14ac:dyDescent="0.2">
      <c r="A84" s="2" t="s">
        <v>117</v>
      </c>
      <c r="B84" s="161" t="s">
        <v>21</v>
      </c>
      <c r="C84" s="162"/>
      <c r="D84" s="162"/>
      <c r="E84" s="162"/>
      <c r="F84" s="162"/>
      <c r="G84" s="162"/>
      <c r="H84" s="163"/>
      <c r="I84" s="3" t="s">
        <v>15</v>
      </c>
      <c r="J84" s="106" t="s">
        <v>600</v>
      </c>
      <c r="K84" s="91" t="s">
        <v>600</v>
      </c>
      <c r="L84" s="50" t="s">
        <v>600</v>
      </c>
      <c r="M84" s="50" t="s">
        <v>600</v>
      </c>
      <c r="N84" s="4"/>
    </row>
    <row r="85" spans="1:14" s="33" customFormat="1" ht="24" customHeight="1" x14ac:dyDescent="0.2">
      <c r="A85" s="2" t="s">
        <v>118</v>
      </c>
      <c r="B85" s="161" t="s">
        <v>23</v>
      </c>
      <c r="C85" s="162"/>
      <c r="D85" s="162"/>
      <c r="E85" s="162"/>
      <c r="F85" s="162"/>
      <c r="G85" s="162"/>
      <c r="H85" s="163"/>
      <c r="I85" s="3" t="s">
        <v>15</v>
      </c>
      <c r="J85" s="106" t="s">
        <v>600</v>
      </c>
      <c r="K85" s="91" t="s">
        <v>600</v>
      </c>
      <c r="L85" s="50" t="s">
        <v>600</v>
      </c>
      <c r="M85" s="50" t="s">
        <v>600</v>
      </c>
      <c r="N85" s="4"/>
    </row>
    <row r="86" spans="1:14" s="33" customFormat="1" ht="12" x14ac:dyDescent="0.2">
      <c r="A86" s="2" t="s">
        <v>119</v>
      </c>
      <c r="B86" s="140" t="s">
        <v>25</v>
      </c>
      <c r="C86" s="141"/>
      <c r="D86" s="141"/>
      <c r="E86" s="141"/>
      <c r="F86" s="141"/>
      <c r="G86" s="141"/>
      <c r="H86" s="142"/>
      <c r="I86" s="3" t="s">
        <v>15</v>
      </c>
      <c r="J86" s="106" t="s">
        <v>600</v>
      </c>
      <c r="K86" s="91" t="s">
        <v>600</v>
      </c>
      <c r="L86" s="50" t="s">
        <v>600</v>
      </c>
      <c r="M86" s="52" t="s">
        <v>600</v>
      </c>
      <c r="N86" s="4"/>
    </row>
    <row r="87" spans="1:14" s="33" customFormat="1" ht="12" x14ac:dyDescent="0.2">
      <c r="A87" s="2" t="s">
        <v>120</v>
      </c>
      <c r="B87" s="140" t="s">
        <v>27</v>
      </c>
      <c r="C87" s="141"/>
      <c r="D87" s="141"/>
      <c r="E87" s="141"/>
      <c r="F87" s="141"/>
      <c r="G87" s="141"/>
      <c r="H87" s="142"/>
      <c r="I87" s="3" t="s">
        <v>15</v>
      </c>
      <c r="J87" s="106">
        <v>305.30000000000018</v>
      </c>
      <c r="K87" s="106">
        <f>K29-K44</f>
        <v>50.339151890000039</v>
      </c>
      <c r="L87" s="50">
        <f>K87-J87</f>
        <v>-254.96084811000014</v>
      </c>
      <c r="M87" s="50">
        <f t="shared" ref="M87" si="6">L87/J87*100</f>
        <v>-83.511578155912218</v>
      </c>
      <c r="N87" s="4"/>
    </row>
    <row r="88" spans="1:14" s="33" customFormat="1" ht="12" x14ac:dyDescent="0.2">
      <c r="A88" s="2" t="s">
        <v>121</v>
      </c>
      <c r="B88" s="140" t="s">
        <v>29</v>
      </c>
      <c r="C88" s="141"/>
      <c r="D88" s="141"/>
      <c r="E88" s="141"/>
      <c r="F88" s="141"/>
      <c r="G88" s="141"/>
      <c r="H88" s="142"/>
      <c r="I88" s="3" t="s">
        <v>15</v>
      </c>
      <c r="J88" s="106" t="s">
        <v>600</v>
      </c>
      <c r="K88" s="91" t="s">
        <v>600</v>
      </c>
      <c r="L88" s="50" t="s">
        <v>600</v>
      </c>
      <c r="M88" s="50" t="s">
        <v>600</v>
      </c>
      <c r="N88" s="4"/>
    </row>
    <row r="89" spans="1:14" s="33" customFormat="1" ht="12" x14ac:dyDescent="0.2">
      <c r="A89" s="2" t="s">
        <v>122</v>
      </c>
      <c r="B89" s="140" t="s">
        <v>31</v>
      </c>
      <c r="C89" s="141"/>
      <c r="D89" s="141"/>
      <c r="E89" s="141"/>
      <c r="F89" s="141"/>
      <c r="G89" s="141"/>
      <c r="H89" s="142"/>
      <c r="I89" s="3" t="s">
        <v>15</v>
      </c>
      <c r="J89" s="106">
        <v>17.520000000000003</v>
      </c>
      <c r="K89" s="106">
        <f>K31-K46</f>
        <v>3.9349000000000003</v>
      </c>
      <c r="L89" s="50">
        <f>K89-J89</f>
        <v>-13.585100000000002</v>
      </c>
      <c r="M89" s="50">
        <f t="shared" ref="M89" si="7">L89/J89*100</f>
        <v>-77.540525114155258</v>
      </c>
      <c r="N89" s="4"/>
    </row>
    <row r="90" spans="1:14" s="33" customFormat="1" ht="12" x14ac:dyDescent="0.2">
      <c r="A90" s="2" t="s">
        <v>123</v>
      </c>
      <c r="B90" s="140" t="s">
        <v>33</v>
      </c>
      <c r="C90" s="141"/>
      <c r="D90" s="141"/>
      <c r="E90" s="141"/>
      <c r="F90" s="141"/>
      <c r="G90" s="141"/>
      <c r="H90" s="142"/>
      <c r="I90" s="3" t="s">
        <v>15</v>
      </c>
      <c r="J90" s="106">
        <v>0</v>
      </c>
      <c r="K90" s="91" t="s">
        <v>600</v>
      </c>
      <c r="L90" s="50" t="s">
        <v>600</v>
      </c>
      <c r="M90" s="50" t="s">
        <v>600</v>
      </c>
      <c r="N90" s="4"/>
    </row>
    <row r="91" spans="1:14" s="33" customFormat="1" ht="12" x14ac:dyDescent="0.2">
      <c r="A91" s="2" t="s">
        <v>124</v>
      </c>
      <c r="B91" s="140" t="s">
        <v>35</v>
      </c>
      <c r="C91" s="141"/>
      <c r="D91" s="141"/>
      <c r="E91" s="141"/>
      <c r="F91" s="141"/>
      <c r="G91" s="141"/>
      <c r="H91" s="142"/>
      <c r="I91" s="3" t="s">
        <v>15</v>
      </c>
      <c r="J91" s="106" t="s">
        <v>600</v>
      </c>
      <c r="K91" s="91" t="s">
        <v>600</v>
      </c>
      <c r="L91" s="50" t="s">
        <v>600</v>
      </c>
      <c r="M91" s="50" t="s">
        <v>600</v>
      </c>
      <c r="N91" s="4"/>
    </row>
    <row r="92" spans="1:14" s="33" customFormat="1" ht="24" customHeight="1" x14ac:dyDescent="0.2">
      <c r="A92" s="2" t="s">
        <v>125</v>
      </c>
      <c r="B92" s="158" t="s">
        <v>37</v>
      </c>
      <c r="C92" s="159"/>
      <c r="D92" s="159"/>
      <c r="E92" s="159"/>
      <c r="F92" s="159"/>
      <c r="G92" s="159"/>
      <c r="H92" s="160"/>
      <c r="I92" s="3" t="s">
        <v>15</v>
      </c>
      <c r="J92" s="106" t="s">
        <v>600</v>
      </c>
      <c r="K92" s="91" t="s">
        <v>600</v>
      </c>
      <c r="L92" s="50" t="s">
        <v>600</v>
      </c>
      <c r="M92" s="50" t="s">
        <v>600</v>
      </c>
      <c r="N92" s="4"/>
    </row>
    <row r="93" spans="1:14" s="33" customFormat="1" ht="12" x14ac:dyDescent="0.2">
      <c r="A93" s="2" t="s">
        <v>126</v>
      </c>
      <c r="B93" s="143" t="s">
        <v>39</v>
      </c>
      <c r="C93" s="144"/>
      <c r="D93" s="144"/>
      <c r="E93" s="144"/>
      <c r="F93" s="144"/>
      <c r="G93" s="144"/>
      <c r="H93" s="145"/>
      <c r="I93" s="3" t="s">
        <v>15</v>
      </c>
      <c r="J93" s="106" t="s">
        <v>600</v>
      </c>
      <c r="K93" s="91" t="s">
        <v>600</v>
      </c>
      <c r="L93" s="50" t="s">
        <v>600</v>
      </c>
      <c r="M93" s="50" t="s">
        <v>600</v>
      </c>
      <c r="N93" s="4"/>
    </row>
    <row r="94" spans="1:14" s="33" customFormat="1" ht="12" x14ac:dyDescent="0.2">
      <c r="A94" s="2" t="s">
        <v>127</v>
      </c>
      <c r="B94" s="143" t="s">
        <v>41</v>
      </c>
      <c r="C94" s="144"/>
      <c r="D94" s="144"/>
      <c r="E94" s="144"/>
      <c r="F94" s="144"/>
      <c r="G94" s="144"/>
      <c r="H94" s="145"/>
      <c r="I94" s="3" t="s">
        <v>15</v>
      </c>
      <c r="J94" s="106" t="s">
        <v>600</v>
      </c>
      <c r="K94" s="91" t="s">
        <v>600</v>
      </c>
      <c r="L94" s="50" t="s">
        <v>600</v>
      </c>
      <c r="M94" s="50" t="s">
        <v>600</v>
      </c>
      <c r="N94" s="4"/>
    </row>
    <row r="95" spans="1:14" s="33" customFormat="1" ht="12.75" thickBot="1" x14ac:dyDescent="0.25">
      <c r="A95" s="1" t="s">
        <v>128</v>
      </c>
      <c r="B95" s="209" t="s">
        <v>43</v>
      </c>
      <c r="C95" s="210"/>
      <c r="D95" s="210"/>
      <c r="E95" s="210"/>
      <c r="F95" s="210"/>
      <c r="G95" s="210"/>
      <c r="H95" s="211"/>
      <c r="I95" s="51" t="s">
        <v>15</v>
      </c>
      <c r="J95" s="108">
        <v>44.53</v>
      </c>
      <c r="K95" s="108">
        <f>K37-K52</f>
        <v>4.6731699999999998</v>
      </c>
      <c r="L95" s="87">
        <f>K95-J95</f>
        <v>-39.856830000000002</v>
      </c>
      <c r="M95" s="50">
        <f t="shared" ref="M95" si="8">L95/J95*100</f>
        <v>-89.50556927913766</v>
      </c>
      <c r="N95" s="54"/>
    </row>
    <row r="96" spans="1:14" s="49" customFormat="1" ht="12" x14ac:dyDescent="0.2">
      <c r="A96" s="64" t="s">
        <v>129</v>
      </c>
      <c r="B96" s="149" t="s">
        <v>130</v>
      </c>
      <c r="C96" s="150"/>
      <c r="D96" s="150"/>
      <c r="E96" s="150"/>
      <c r="F96" s="150"/>
      <c r="G96" s="150"/>
      <c r="H96" s="151"/>
      <c r="I96" s="65" t="s">
        <v>15</v>
      </c>
      <c r="J96" s="112">
        <v>-53.24</v>
      </c>
      <c r="K96" s="112">
        <f>K97-K103</f>
        <v>-12.238000000000001</v>
      </c>
      <c r="L96" s="109">
        <f>K96-J96</f>
        <v>41.002000000000002</v>
      </c>
      <c r="M96" s="109">
        <f>L96/J96*100</f>
        <v>-77.013523666416233</v>
      </c>
      <c r="N96" s="63"/>
    </row>
    <row r="97" spans="1:14" s="33" customFormat="1" ht="12" x14ac:dyDescent="0.2">
      <c r="A97" s="2" t="s">
        <v>131</v>
      </c>
      <c r="B97" s="140" t="s">
        <v>132</v>
      </c>
      <c r="C97" s="141"/>
      <c r="D97" s="141"/>
      <c r="E97" s="141"/>
      <c r="F97" s="141"/>
      <c r="G97" s="141"/>
      <c r="H97" s="142"/>
      <c r="I97" s="3" t="s">
        <v>15</v>
      </c>
      <c r="J97" s="106">
        <v>24.79</v>
      </c>
      <c r="K97" s="106">
        <f>K99+K102</f>
        <v>4.7140000000000004</v>
      </c>
      <c r="L97" s="50">
        <f>K97-J97</f>
        <v>-20.076000000000001</v>
      </c>
      <c r="M97" s="50">
        <f t="shared" ref="M97" si="9">L97/J97*100</f>
        <v>-80.984267849939499</v>
      </c>
      <c r="N97" s="4"/>
    </row>
    <row r="98" spans="1:14" s="33" customFormat="1" ht="12" x14ac:dyDescent="0.2">
      <c r="A98" s="2" t="s">
        <v>133</v>
      </c>
      <c r="B98" s="143" t="s">
        <v>134</v>
      </c>
      <c r="C98" s="144"/>
      <c r="D98" s="144"/>
      <c r="E98" s="144"/>
      <c r="F98" s="144"/>
      <c r="G98" s="144"/>
      <c r="H98" s="145"/>
      <c r="I98" s="3" t="s">
        <v>15</v>
      </c>
      <c r="J98" s="106">
        <v>0</v>
      </c>
      <c r="K98" s="91" t="s">
        <v>600</v>
      </c>
      <c r="L98" s="50" t="s">
        <v>600</v>
      </c>
      <c r="M98" s="50" t="s">
        <v>600</v>
      </c>
      <c r="N98" s="4"/>
    </row>
    <row r="99" spans="1:14" s="33" customFormat="1" ht="12" x14ac:dyDescent="0.2">
      <c r="A99" s="2" t="s">
        <v>135</v>
      </c>
      <c r="B99" s="143" t="s">
        <v>136</v>
      </c>
      <c r="C99" s="144"/>
      <c r="D99" s="144"/>
      <c r="E99" s="144"/>
      <c r="F99" s="144"/>
      <c r="G99" s="144"/>
      <c r="H99" s="145"/>
      <c r="I99" s="3" t="s">
        <v>15</v>
      </c>
      <c r="J99" s="106">
        <v>2.25</v>
      </c>
      <c r="K99" s="50">
        <v>2.246</v>
      </c>
      <c r="L99" s="50">
        <f>K99-J99</f>
        <v>-4.0000000000000036E-3</v>
      </c>
      <c r="M99" s="50">
        <f t="shared" ref="M99" si="10">L99/J99*100</f>
        <v>-0.17777777777777795</v>
      </c>
      <c r="N99" s="4"/>
    </row>
    <row r="100" spans="1:14" s="33" customFormat="1" ht="12" x14ac:dyDescent="0.2">
      <c r="A100" s="2" t="s">
        <v>137</v>
      </c>
      <c r="B100" s="143" t="s">
        <v>138</v>
      </c>
      <c r="C100" s="144"/>
      <c r="D100" s="144"/>
      <c r="E100" s="144"/>
      <c r="F100" s="144"/>
      <c r="G100" s="144"/>
      <c r="H100" s="145"/>
      <c r="I100" s="3" t="s">
        <v>15</v>
      </c>
      <c r="J100" s="106">
        <v>0</v>
      </c>
      <c r="K100" s="50" t="s">
        <v>600</v>
      </c>
      <c r="L100" s="50" t="s">
        <v>600</v>
      </c>
      <c r="M100" s="50" t="s">
        <v>600</v>
      </c>
      <c r="N100" s="4"/>
    </row>
    <row r="101" spans="1:14" s="33" customFormat="1" ht="12" x14ac:dyDescent="0.2">
      <c r="A101" s="2" t="s">
        <v>139</v>
      </c>
      <c r="B101" s="164" t="s">
        <v>140</v>
      </c>
      <c r="C101" s="165"/>
      <c r="D101" s="165"/>
      <c r="E101" s="165"/>
      <c r="F101" s="165"/>
      <c r="G101" s="165"/>
      <c r="H101" s="166"/>
      <c r="I101" s="3" t="s">
        <v>15</v>
      </c>
      <c r="J101" s="106">
        <v>0</v>
      </c>
      <c r="K101" s="50" t="s">
        <v>600</v>
      </c>
      <c r="L101" s="50" t="s">
        <v>600</v>
      </c>
      <c r="M101" s="50" t="s">
        <v>600</v>
      </c>
      <c r="N101" s="4"/>
    </row>
    <row r="102" spans="1:14" s="33" customFormat="1" ht="12" x14ac:dyDescent="0.2">
      <c r="A102" s="2" t="s">
        <v>141</v>
      </c>
      <c r="B102" s="143" t="s">
        <v>142</v>
      </c>
      <c r="C102" s="144"/>
      <c r="D102" s="144"/>
      <c r="E102" s="144"/>
      <c r="F102" s="144"/>
      <c r="G102" s="144"/>
      <c r="H102" s="145"/>
      <c r="I102" s="3" t="s">
        <v>15</v>
      </c>
      <c r="J102" s="106">
        <v>22.54</v>
      </c>
      <c r="K102" s="50">
        <v>2.468</v>
      </c>
      <c r="L102" s="50">
        <f>K102-J102</f>
        <v>-20.071999999999999</v>
      </c>
      <c r="M102" s="50">
        <f t="shared" ref="M102:M105" si="11">L102/J102*100</f>
        <v>-89.050576752440108</v>
      </c>
      <c r="N102" s="4"/>
    </row>
    <row r="103" spans="1:14" s="33" customFormat="1" ht="12" x14ac:dyDescent="0.2">
      <c r="A103" s="2" t="s">
        <v>143</v>
      </c>
      <c r="B103" s="140" t="s">
        <v>98</v>
      </c>
      <c r="C103" s="141"/>
      <c r="D103" s="141"/>
      <c r="E103" s="141"/>
      <c r="F103" s="141"/>
      <c r="G103" s="141"/>
      <c r="H103" s="142"/>
      <c r="I103" s="3" t="s">
        <v>15</v>
      </c>
      <c r="J103" s="106">
        <v>78.03</v>
      </c>
      <c r="K103" s="50">
        <f>K104+K105+K108</f>
        <v>16.952000000000002</v>
      </c>
      <c r="L103" s="50">
        <f>K103-J103</f>
        <v>-61.078000000000003</v>
      </c>
      <c r="M103" s="50">
        <f t="shared" si="11"/>
        <v>-78.275022427271566</v>
      </c>
      <c r="N103" s="4"/>
    </row>
    <row r="104" spans="1:14" s="33" customFormat="1" ht="12" x14ac:dyDescent="0.2">
      <c r="A104" s="2" t="s">
        <v>144</v>
      </c>
      <c r="B104" s="143" t="s">
        <v>145</v>
      </c>
      <c r="C104" s="144"/>
      <c r="D104" s="144"/>
      <c r="E104" s="144"/>
      <c r="F104" s="144"/>
      <c r="G104" s="144"/>
      <c r="H104" s="145"/>
      <c r="I104" s="3" t="s">
        <v>15</v>
      </c>
      <c r="J104" s="106">
        <v>6.92</v>
      </c>
      <c r="K104" s="50">
        <v>0.210839</v>
      </c>
      <c r="L104" s="50">
        <f>K104-J104</f>
        <v>-6.7091609999999999</v>
      </c>
      <c r="M104" s="50">
        <f t="shared" si="11"/>
        <v>-96.953193641618498</v>
      </c>
      <c r="N104" s="4"/>
    </row>
    <row r="105" spans="1:14" s="33" customFormat="1" ht="12" x14ac:dyDescent="0.2">
      <c r="A105" s="2" t="s">
        <v>146</v>
      </c>
      <c r="B105" s="143" t="s">
        <v>147</v>
      </c>
      <c r="C105" s="144"/>
      <c r="D105" s="144"/>
      <c r="E105" s="144"/>
      <c r="F105" s="144"/>
      <c r="G105" s="144"/>
      <c r="H105" s="145"/>
      <c r="I105" s="3" t="s">
        <v>15</v>
      </c>
      <c r="J105" s="106">
        <v>44.93</v>
      </c>
      <c r="K105" s="50">
        <v>10.303000000000001</v>
      </c>
      <c r="L105" s="50">
        <f>K105-J105</f>
        <v>-34.626999999999995</v>
      </c>
      <c r="M105" s="50">
        <f t="shared" si="11"/>
        <v>-77.06877364789672</v>
      </c>
      <c r="N105" s="4"/>
    </row>
    <row r="106" spans="1:14" s="33" customFormat="1" ht="12" x14ac:dyDescent="0.2">
      <c r="A106" s="2" t="s">
        <v>148</v>
      </c>
      <c r="B106" s="143" t="s">
        <v>149</v>
      </c>
      <c r="C106" s="144"/>
      <c r="D106" s="144"/>
      <c r="E106" s="144"/>
      <c r="F106" s="144"/>
      <c r="G106" s="144"/>
      <c r="H106" s="145"/>
      <c r="I106" s="3" t="s">
        <v>15</v>
      </c>
      <c r="J106" s="106">
        <v>0</v>
      </c>
      <c r="K106" s="50" t="s">
        <v>600</v>
      </c>
      <c r="L106" s="50" t="s">
        <v>600</v>
      </c>
      <c r="M106" s="50" t="s">
        <v>600</v>
      </c>
      <c r="N106" s="4"/>
    </row>
    <row r="107" spans="1:14" s="33" customFormat="1" ht="12" x14ac:dyDescent="0.2">
      <c r="A107" s="2" t="s">
        <v>150</v>
      </c>
      <c r="B107" s="164" t="s">
        <v>140</v>
      </c>
      <c r="C107" s="165"/>
      <c r="D107" s="165"/>
      <c r="E107" s="165"/>
      <c r="F107" s="165"/>
      <c r="G107" s="165"/>
      <c r="H107" s="166"/>
      <c r="I107" s="3" t="s">
        <v>15</v>
      </c>
      <c r="J107" s="106">
        <v>0</v>
      </c>
      <c r="K107" s="50" t="s">
        <v>600</v>
      </c>
      <c r="L107" s="50" t="s">
        <v>600</v>
      </c>
      <c r="M107" s="50" t="s">
        <v>600</v>
      </c>
      <c r="N107" s="4"/>
    </row>
    <row r="108" spans="1:14" s="33" customFormat="1" ht="12.75" thickBot="1" x14ac:dyDescent="0.25">
      <c r="A108" s="1" t="s">
        <v>151</v>
      </c>
      <c r="B108" s="209" t="s">
        <v>152</v>
      </c>
      <c r="C108" s="210"/>
      <c r="D108" s="210"/>
      <c r="E108" s="210"/>
      <c r="F108" s="210"/>
      <c r="G108" s="210"/>
      <c r="H108" s="211"/>
      <c r="I108" s="51" t="s">
        <v>15</v>
      </c>
      <c r="J108" s="108">
        <v>26.18</v>
      </c>
      <c r="K108" s="87">
        <v>6.438161</v>
      </c>
      <c r="L108" s="87">
        <f>K108-J108</f>
        <v>-19.741838999999999</v>
      </c>
      <c r="M108" s="50">
        <f t="shared" ref="M108" si="12">L108/J108*100</f>
        <v>-75.408093964858665</v>
      </c>
      <c r="N108" s="54"/>
    </row>
    <row r="109" spans="1:14" s="49" customFormat="1" ht="12" x14ac:dyDescent="0.2">
      <c r="A109" s="64" t="s">
        <v>153</v>
      </c>
      <c r="B109" s="149" t="s">
        <v>154</v>
      </c>
      <c r="C109" s="150"/>
      <c r="D109" s="150"/>
      <c r="E109" s="150"/>
      <c r="F109" s="150"/>
      <c r="G109" s="150"/>
      <c r="H109" s="151"/>
      <c r="I109" s="65" t="s">
        <v>15</v>
      </c>
      <c r="J109" s="105">
        <v>314.11000000000013</v>
      </c>
      <c r="K109" s="109">
        <f>K81+K96</f>
        <v>46.709221890000038</v>
      </c>
      <c r="L109" s="109">
        <f>K109-J109</f>
        <v>-267.40077811000009</v>
      </c>
      <c r="M109" s="109">
        <f>L109/J109*100</f>
        <v>-85.129660981821658</v>
      </c>
      <c r="N109" s="63"/>
    </row>
    <row r="110" spans="1:14" s="33" customFormat="1" ht="24" customHeight="1" x14ac:dyDescent="0.2">
      <c r="A110" s="2" t="s">
        <v>155</v>
      </c>
      <c r="B110" s="158" t="s">
        <v>156</v>
      </c>
      <c r="C110" s="159"/>
      <c r="D110" s="159"/>
      <c r="E110" s="159"/>
      <c r="F110" s="159"/>
      <c r="G110" s="159"/>
      <c r="H110" s="160"/>
      <c r="I110" s="3" t="s">
        <v>15</v>
      </c>
      <c r="J110" s="91" t="s">
        <v>600</v>
      </c>
      <c r="K110" s="50" t="s">
        <v>600</v>
      </c>
      <c r="L110" s="91" t="s">
        <v>600</v>
      </c>
      <c r="M110" s="91" t="s">
        <v>600</v>
      </c>
      <c r="N110" s="4"/>
    </row>
    <row r="111" spans="1:14" s="33" customFormat="1" ht="24" customHeight="1" x14ac:dyDescent="0.2">
      <c r="A111" s="2" t="s">
        <v>157</v>
      </c>
      <c r="B111" s="161" t="s">
        <v>19</v>
      </c>
      <c r="C111" s="162"/>
      <c r="D111" s="162"/>
      <c r="E111" s="162"/>
      <c r="F111" s="162"/>
      <c r="G111" s="162"/>
      <c r="H111" s="163"/>
      <c r="I111" s="3" t="s">
        <v>15</v>
      </c>
      <c r="J111" s="91" t="s">
        <v>600</v>
      </c>
      <c r="K111" s="50" t="s">
        <v>600</v>
      </c>
      <c r="L111" s="91" t="s">
        <v>600</v>
      </c>
      <c r="M111" s="91" t="s">
        <v>600</v>
      </c>
      <c r="N111" s="4"/>
    </row>
    <row r="112" spans="1:14" s="33" customFormat="1" ht="24" customHeight="1" x14ac:dyDescent="0.2">
      <c r="A112" s="2" t="s">
        <v>158</v>
      </c>
      <c r="B112" s="161" t="s">
        <v>21</v>
      </c>
      <c r="C112" s="162"/>
      <c r="D112" s="162"/>
      <c r="E112" s="162"/>
      <c r="F112" s="162"/>
      <c r="G112" s="162"/>
      <c r="H112" s="163"/>
      <c r="I112" s="3" t="s">
        <v>15</v>
      </c>
      <c r="J112" s="91" t="s">
        <v>600</v>
      </c>
      <c r="K112" s="50" t="s">
        <v>600</v>
      </c>
      <c r="L112" s="91" t="s">
        <v>600</v>
      </c>
      <c r="M112" s="91" t="s">
        <v>600</v>
      </c>
      <c r="N112" s="4"/>
    </row>
    <row r="113" spans="1:14" s="33" customFormat="1" ht="24" customHeight="1" x14ac:dyDescent="0.2">
      <c r="A113" s="2" t="s">
        <v>159</v>
      </c>
      <c r="B113" s="161" t="s">
        <v>23</v>
      </c>
      <c r="C113" s="162"/>
      <c r="D113" s="162"/>
      <c r="E113" s="162"/>
      <c r="F113" s="162"/>
      <c r="G113" s="162"/>
      <c r="H113" s="163"/>
      <c r="I113" s="3" t="s">
        <v>15</v>
      </c>
      <c r="J113" s="91" t="s">
        <v>600</v>
      </c>
      <c r="K113" s="50" t="s">
        <v>600</v>
      </c>
      <c r="L113" s="91" t="s">
        <v>600</v>
      </c>
      <c r="M113" s="91" t="s">
        <v>600</v>
      </c>
      <c r="N113" s="4"/>
    </row>
    <row r="114" spans="1:14" s="33" customFormat="1" ht="12" x14ac:dyDescent="0.2">
      <c r="A114" s="2" t="s">
        <v>160</v>
      </c>
      <c r="B114" s="140" t="s">
        <v>25</v>
      </c>
      <c r="C114" s="141"/>
      <c r="D114" s="141"/>
      <c r="E114" s="141"/>
      <c r="F114" s="141"/>
      <c r="G114" s="141"/>
      <c r="H114" s="142"/>
      <c r="I114" s="3" t="s">
        <v>15</v>
      </c>
      <c r="J114" s="106" t="s">
        <v>600</v>
      </c>
      <c r="K114" s="50" t="s">
        <v>600</v>
      </c>
      <c r="L114" s="91" t="s">
        <v>600</v>
      </c>
      <c r="M114" s="91" t="s">
        <v>600</v>
      </c>
      <c r="N114" s="4"/>
    </row>
    <row r="115" spans="1:14" s="33" customFormat="1" ht="12" x14ac:dyDescent="0.2">
      <c r="A115" s="2" t="s">
        <v>161</v>
      </c>
      <c r="B115" s="140" t="s">
        <v>27</v>
      </c>
      <c r="C115" s="141"/>
      <c r="D115" s="141"/>
      <c r="E115" s="141"/>
      <c r="F115" s="141"/>
      <c r="G115" s="141"/>
      <c r="H115" s="142"/>
      <c r="I115" s="3" t="s">
        <v>15</v>
      </c>
      <c r="J115" s="106">
        <v>252.06</v>
      </c>
      <c r="K115" s="50">
        <f>K87+K96</f>
        <v>38.10115189000004</v>
      </c>
      <c r="L115" s="50">
        <f>K115-J115</f>
        <v>-213.95884810999996</v>
      </c>
      <c r="M115" s="50">
        <f t="shared" ref="M115" si="13">L115/J115*100</f>
        <v>-84.884094306911038</v>
      </c>
      <c r="N115" s="4"/>
    </row>
    <row r="116" spans="1:14" s="33" customFormat="1" ht="12" x14ac:dyDescent="0.2">
      <c r="A116" s="2" t="s">
        <v>162</v>
      </c>
      <c r="B116" s="140" t="s">
        <v>29</v>
      </c>
      <c r="C116" s="141"/>
      <c r="D116" s="141"/>
      <c r="E116" s="141"/>
      <c r="F116" s="141"/>
      <c r="G116" s="141"/>
      <c r="H116" s="142"/>
      <c r="I116" s="3" t="s">
        <v>15</v>
      </c>
      <c r="J116" s="106" t="s">
        <v>600</v>
      </c>
      <c r="K116" s="50" t="s">
        <v>600</v>
      </c>
      <c r="L116" s="50"/>
      <c r="M116" s="50"/>
      <c r="N116" s="4"/>
    </row>
    <row r="117" spans="1:14" s="33" customFormat="1" ht="12" x14ac:dyDescent="0.2">
      <c r="A117" s="2" t="s">
        <v>163</v>
      </c>
      <c r="B117" s="140" t="s">
        <v>31</v>
      </c>
      <c r="C117" s="141"/>
      <c r="D117" s="141"/>
      <c r="E117" s="141"/>
      <c r="F117" s="141"/>
      <c r="G117" s="141"/>
      <c r="H117" s="142"/>
      <c r="I117" s="3" t="s">
        <v>15</v>
      </c>
      <c r="J117" s="106">
        <v>17.53</v>
      </c>
      <c r="K117" s="50">
        <f>K89</f>
        <v>3.9349000000000003</v>
      </c>
      <c r="L117" s="50">
        <f>K117-J117</f>
        <v>-13.5951</v>
      </c>
      <c r="M117" s="50">
        <f t="shared" ref="M117" si="14">L117/J117*100</f>
        <v>-77.553337136337703</v>
      </c>
      <c r="N117" s="4"/>
    </row>
    <row r="118" spans="1:14" s="33" customFormat="1" ht="12" x14ac:dyDescent="0.2">
      <c r="A118" s="2" t="s">
        <v>164</v>
      </c>
      <c r="B118" s="140" t="s">
        <v>33</v>
      </c>
      <c r="C118" s="141"/>
      <c r="D118" s="141"/>
      <c r="E118" s="141"/>
      <c r="F118" s="141"/>
      <c r="G118" s="141"/>
      <c r="H118" s="142"/>
      <c r="I118" s="3" t="s">
        <v>15</v>
      </c>
      <c r="J118" s="91">
        <v>0</v>
      </c>
      <c r="K118" s="50" t="s">
        <v>600</v>
      </c>
      <c r="L118" s="91" t="s">
        <v>600</v>
      </c>
      <c r="M118" s="91" t="s">
        <v>600</v>
      </c>
      <c r="N118" s="4"/>
    </row>
    <row r="119" spans="1:14" s="33" customFormat="1" ht="12" x14ac:dyDescent="0.2">
      <c r="A119" s="2" t="s">
        <v>165</v>
      </c>
      <c r="B119" s="140" t="s">
        <v>35</v>
      </c>
      <c r="C119" s="141"/>
      <c r="D119" s="141"/>
      <c r="E119" s="141"/>
      <c r="F119" s="141"/>
      <c r="G119" s="141"/>
      <c r="H119" s="142"/>
      <c r="I119" s="3" t="s">
        <v>15</v>
      </c>
      <c r="J119" s="91" t="s">
        <v>600</v>
      </c>
      <c r="K119" s="50" t="s">
        <v>600</v>
      </c>
      <c r="L119" s="91" t="s">
        <v>600</v>
      </c>
      <c r="M119" s="91" t="s">
        <v>600</v>
      </c>
      <c r="N119" s="4"/>
    </row>
    <row r="120" spans="1:14" s="33" customFormat="1" ht="24" customHeight="1" x14ac:dyDescent="0.2">
      <c r="A120" s="2" t="s">
        <v>166</v>
      </c>
      <c r="B120" s="158" t="s">
        <v>37</v>
      </c>
      <c r="C120" s="159"/>
      <c r="D120" s="159"/>
      <c r="E120" s="159"/>
      <c r="F120" s="159"/>
      <c r="G120" s="159"/>
      <c r="H120" s="160"/>
      <c r="I120" s="3" t="s">
        <v>15</v>
      </c>
      <c r="J120" s="91" t="s">
        <v>600</v>
      </c>
      <c r="K120" s="50" t="s">
        <v>600</v>
      </c>
      <c r="L120" s="91" t="s">
        <v>600</v>
      </c>
      <c r="M120" s="91" t="s">
        <v>600</v>
      </c>
      <c r="N120" s="4"/>
    </row>
    <row r="121" spans="1:14" s="33" customFormat="1" ht="12" x14ac:dyDescent="0.2">
      <c r="A121" s="2" t="s">
        <v>167</v>
      </c>
      <c r="B121" s="143" t="s">
        <v>39</v>
      </c>
      <c r="C121" s="144"/>
      <c r="D121" s="144"/>
      <c r="E121" s="144"/>
      <c r="F121" s="144"/>
      <c r="G121" s="144"/>
      <c r="H121" s="145"/>
      <c r="I121" s="3" t="s">
        <v>15</v>
      </c>
      <c r="J121" s="91" t="s">
        <v>600</v>
      </c>
      <c r="K121" s="50" t="s">
        <v>600</v>
      </c>
      <c r="L121" s="91" t="s">
        <v>600</v>
      </c>
      <c r="M121" s="91" t="s">
        <v>600</v>
      </c>
      <c r="N121" s="4"/>
    </row>
    <row r="122" spans="1:14" s="33" customFormat="1" ht="12" x14ac:dyDescent="0.2">
      <c r="A122" s="2" t="s">
        <v>168</v>
      </c>
      <c r="B122" s="143" t="s">
        <v>41</v>
      </c>
      <c r="C122" s="144"/>
      <c r="D122" s="144"/>
      <c r="E122" s="144"/>
      <c r="F122" s="144"/>
      <c r="G122" s="144"/>
      <c r="H122" s="145"/>
      <c r="I122" s="3" t="s">
        <v>15</v>
      </c>
      <c r="J122" s="91" t="s">
        <v>600</v>
      </c>
      <c r="K122" s="50" t="s">
        <v>600</v>
      </c>
      <c r="L122" s="91" t="s">
        <v>600</v>
      </c>
      <c r="M122" s="91" t="s">
        <v>600</v>
      </c>
      <c r="N122" s="4"/>
    </row>
    <row r="123" spans="1:14" s="33" customFormat="1" ht="12.75" thickBot="1" x14ac:dyDescent="0.25">
      <c r="A123" s="71" t="s">
        <v>169</v>
      </c>
      <c r="B123" s="218" t="s">
        <v>43</v>
      </c>
      <c r="C123" s="219"/>
      <c r="D123" s="219"/>
      <c r="E123" s="219"/>
      <c r="F123" s="219"/>
      <c r="G123" s="219"/>
      <c r="H123" s="220"/>
      <c r="I123" s="72" t="s">
        <v>15</v>
      </c>
      <c r="J123" s="107">
        <v>44.52</v>
      </c>
      <c r="K123" s="52">
        <f>K95</f>
        <v>4.6731699999999998</v>
      </c>
      <c r="L123" s="52">
        <f>K123-J123</f>
        <v>-39.846830000000004</v>
      </c>
      <c r="M123" s="50">
        <f t="shared" ref="M123" si="15">L123/J123*100</f>
        <v>-89.503212039532798</v>
      </c>
      <c r="N123" s="73"/>
    </row>
    <row r="124" spans="1:14" s="49" customFormat="1" ht="12" x14ac:dyDescent="0.2">
      <c r="A124" s="64" t="s">
        <v>170</v>
      </c>
      <c r="B124" s="149" t="s">
        <v>171</v>
      </c>
      <c r="C124" s="150"/>
      <c r="D124" s="150"/>
      <c r="E124" s="150"/>
      <c r="F124" s="150"/>
      <c r="G124" s="150"/>
      <c r="H124" s="151"/>
      <c r="I124" s="65" t="s">
        <v>15</v>
      </c>
      <c r="J124" s="105">
        <v>67.069999999999993</v>
      </c>
      <c r="K124" s="109">
        <v>11.593999999999999</v>
      </c>
      <c r="L124" s="109">
        <f>K124-J124</f>
        <v>-55.475999999999992</v>
      </c>
      <c r="M124" s="109">
        <f>L124/J124*100</f>
        <v>-82.713582823915317</v>
      </c>
      <c r="N124" s="63"/>
    </row>
    <row r="125" spans="1:14" s="33" customFormat="1" ht="12" x14ac:dyDescent="0.2">
      <c r="A125" s="2" t="s">
        <v>172</v>
      </c>
      <c r="B125" s="140" t="s">
        <v>17</v>
      </c>
      <c r="C125" s="141"/>
      <c r="D125" s="141"/>
      <c r="E125" s="141"/>
      <c r="F125" s="141"/>
      <c r="G125" s="141"/>
      <c r="H125" s="142"/>
      <c r="I125" s="3" t="s">
        <v>15</v>
      </c>
      <c r="J125" s="106" t="s">
        <v>600</v>
      </c>
      <c r="K125" s="50" t="s">
        <v>600</v>
      </c>
      <c r="L125" s="50" t="s">
        <v>600</v>
      </c>
      <c r="M125" s="50" t="s">
        <v>600</v>
      </c>
      <c r="N125" s="4"/>
    </row>
    <row r="126" spans="1:14" s="33" customFormat="1" ht="24" customHeight="1" x14ac:dyDescent="0.2">
      <c r="A126" s="2" t="s">
        <v>173</v>
      </c>
      <c r="B126" s="161" t="s">
        <v>19</v>
      </c>
      <c r="C126" s="162"/>
      <c r="D126" s="162"/>
      <c r="E126" s="162"/>
      <c r="F126" s="162"/>
      <c r="G126" s="162"/>
      <c r="H126" s="163"/>
      <c r="I126" s="3" t="s">
        <v>15</v>
      </c>
      <c r="J126" s="106" t="s">
        <v>600</v>
      </c>
      <c r="K126" s="50" t="s">
        <v>600</v>
      </c>
      <c r="L126" s="50" t="s">
        <v>600</v>
      </c>
      <c r="M126" s="50" t="s">
        <v>600</v>
      </c>
      <c r="N126" s="4"/>
    </row>
    <row r="127" spans="1:14" s="33" customFormat="1" ht="24" customHeight="1" x14ac:dyDescent="0.2">
      <c r="A127" s="2" t="s">
        <v>174</v>
      </c>
      <c r="B127" s="161" t="s">
        <v>21</v>
      </c>
      <c r="C127" s="162"/>
      <c r="D127" s="162"/>
      <c r="E127" s="162"/>
      <c r="F127" s="162"/>
      <c r="G127" s="162"/>
      <c r="H127" s="163"/>
      <c r="I127" s="3" t="s">
        <v>15</v>
      </c>
      <c r="J127" s="106" t="s">
        <v>600</v>
      </c>
      <c r="K127" s="50" t="s">
        <v>600</v>
      </c>
      <c r="L127" s="50" t="s">
        <v>600</v>
      </c>
      <c r="M127" s="50" t="s">
        <v>600</v>
      </c>
      <c r="N127" s="4"/>
    </row>
    <row r="128" spans="1:14" s="33" customFormat="1" ht="24" customHeight="1" x14ac:dyDescent="0.2">
      <c r="A128" s="2" t="s">
        <v>175</v>
      </c>
      <c r="B128" s="161" t="s">
        <v>23</v>
      </c>
      <c r="C128" s="162"/>
      <c r="D128" s="162"/>
      <c r="E128" s="162"/>
      <c r="F128" s="162"/>
      <c r="G128" s="162"/>
      <c r="H128" s="163"/>
      <c r="I128" s="3" t="s">
        <v>15</v>
      </c>
      <c r="J128" s="106" t="s">
        <v>600</v>
      </c>
      <c r="K128" s="50" t="s">
        <v>600</v>
      </c>
      <c r="L128" s="50" t="s">
        <v>600</v>
      </c>
      <c r="M128" s="50" t="s">
        <v>600</v>
      </c>
      <c r="N128" s="4"/>
    </row>
    <row r="129" spans="1:16" s="33" customFormat="1" ht="12" x14ac:dyDescent="0.2">
      <c r="A129" s="2" t="s">
        <v>176</v>
      </c>
      <c r="B129" s="140" t="s">
        <v>177</v>
      </c>
      <c r="C129" s="141"/>
      <c r="D129" s="141"/>
      <c r="E129" s="141"/>
      <c r="F129" s="141"/>
      <c r="G129" s="141"/>
      <c r="H129" s="142"/>
      <c r="I129" s="3" t="s">
        <v>15</v>
      </c>
      <c r="J129" s="106" t="s">
        <v>600</v>
      </c>
      <c r="K129" s="50" t="s">
        <v>600</v>
      </c>
      <c r="L129" s="50" t="s">
        <v>600</v>
      </c>
      <c r="M129" s="50" t="s">
        <v>600</v>
      </c>
      <c r="N129" s="4"/>
    </row>
    <row r="130" spans="1:16" s="33" customFormat="1" ht="12" x14ac:dyDescent="0.2">
      <c r="A130" s="2" t="s">
        <v>178</v>
      </c>
      <c r="B130" s="140" t="s">
        <v>179</v>
      </c>
      <c r="C130" s="141"/>
      <c r="D130" s="141"/>
      <c r="E130" s="141"/>
      <c r="F130" s="141"/>
      <c r="G130" s="141"/>
      <c r="H130" s="142"/>
      <c r="I130" s="3" t="s">
        <v>15</v>
      </c>
      <c r="J130" s="106">
        <v>53.8</v>
      </c>
      <c r="K130" s="50">
        <v>9.9834838557259733</v>
      </c>
      <c r="L130" s="50">
        <f>K130-J130</f>
        <v>-43.816516144274026</v>
      </c>
      <c r="M130" s="50">
        <f t="shared" ref="M130" si="16">L130/J130*100</f>
        <v>-81.443338558130165</v>
      </c>
      <c r="N130" s="4"/>
    </row>
    <row r="131" spans="1:16" s="33" customFormat="1" ht="12" x14ac:dyDescent="0.2">
      <c r="A131" s="2" t="s">
        <v>180</v>
      </c>
      <c r="B131" s="140" t="s">
        <v>181</v>
      </c>
      <c r="C131" s="141"/>
      <c r="D131" s="141"/>
      <c r="E131" s="141"/>
      <c r="F131" s="141"/>
      <c r="G131" s="141"/>
      <c r="H131" s="142"/>
      <c r="I131" s="3" t="s">
        <v>15</v>
      </c>
      <c r="J131" s="106" t="s">
        <v>600</v>
      </c>
      <c r="K131" s="50" t="s">
        <v>600</v>
      </c>
      <c r="L131" s="50" t="s">
        <v>600</v>
      </c>
      <c r="M131" s="50" t="s">
        <v>600</v>
      </c>
      <c r="N131" s="4"/>
    </row>
    <row r="132" spans="1:16" s="33" customFormat="1" ht="12" x14ac:dyDescent="0.2">
      <c r="A132" s="2" t="s">
        <v>182</v>
      </c>
      <c r="B132" s="140" t="s">
        <v>183</v>
      </c>
      <c r="C132" s="141"/>
      <c r="D132" s="141"/>
      <c r="E132" s="141"/>
      <c r="F132" s="141"/>
      <c r="G132" s="141"/>
      <c r="H132" s="142"/>
      <c r="I132" s="3" t="s">
        <v>15</v>
      </c>
      <c r="J132" s="106">
        <v>3.75</v>
      </c>
      <c r="K132" s="50">
        <v>0.73619521868477766</v>
      </c>
      <c r="L132" s="50">
        <f>K132-J132</f>
        <v>-3.0138047813152222</v>
      </c>
      <c r="M132" s="50">
        <f t="shared" ref="M132" si="17">L132/J132*100</f>
        <v>-80.368127501739266</v>
      </c>
      <c r="N132" s="4"/>
    </row>
    <row r="133" spans="1:16" s="33" customFormat="1" ht="12" x14ac:dyDescent="0.2">
      <c r="A133" s="2" t="s">
        <v>184</v>
      </c>
      <c r="B133" s="140" t="s">
        <v>185</v>
      </c>
      <c r="C133" s="141"/>
      <c r="D133" s="141"/>
      <c r="E133" s="141"/>
      <c r="F133" s="141"/>
      <c r="G133" s="141"/>
      <c r="H133" s="142"/>
      <c r="I133" s="3" t="s">
        <v>15</v>
      </c>
      <c r="J133" s="106">
        <v>0</v>
      </c>
      <c r="K133" s="50" t="s">
        <v>600</v>
      </c>
      <c r="L133" s="50" t="s">
        <v>600</v>
      </c>
      <c r="M133" s="50" t="s">
        <v>600</v>
      </c>
      <c r="N133" s="4"/>
    </row>
    <row r="134" spans="1:16" s="33" customFormat="1" ht="12" x14ac:dyDescent="0.2">
      <c r="A134" s="2" t="s">
        <v>186</v>
      </c>
      <c r="B134" s="140" t="s">
        <v>187</v>
      </c>
      <c r="C134" s="141"/>
      <c r="D134" s="141"/>
      <c r="E134" s="141"/>
      <c r="F134" s="141"/>
      <c r="G134" s="141"/>
      <c r="H134" s="142"/>
      <c r="I134" s="3" t="s">
        <v>15</v>
      </c>
      <c r="J134" s="106" t="s">
        <v>600</v>
      </c>
      <c r="K134" s="50" t="s">
        <v>600</v>
      </c>
      <c r="L134" s="50" t="s">
        <v>600</v>
      </c>
      <c r="M134" s="50" t="s">
        <v>600</v>
      </c>
      <c r="N134" s="4"/>
    </row>
    <row r="135" spans="1:16" s="33" customFormat="1" ht="24" customHeight="1" x14ac:dyDescent="0.2">
      <c r="A135" s="2" t="s">
        <v>188</v>
      </c>
      <c r="B135" s="158" t="s">
        <v>37</v>
      </c>
      <c r="C135" s="159"/>
      <c r="D135" s="159"/>
      <c r="E135" s="159"/>
      <c r="F135" s="159"/>
      <c r="G135" s="159"/>
      <c r="H135" s="160"/>
      <c r="I135" s="3" t="s">
        <v>15</v>
      </c>
      <c r="J135" s="106" t="s">
        <v>600</v>
      </c>
      <c r="K135" s="50" t="s">
        <v>600</v>
      </c>
      <c r="L135" s="50" t="s">
        <v>600</v>
      </c>
      <c r="M135" s="50" t="s">
        <v>600</v>
      </c>
      <c r="N135" s="4"/>
    </row>
    <row r="136" spans="1:16" s="33" customFormat="1" ht="12" x14ac:dyDescent="0.2">
      <c r="A136" s="2" t="s">
        <v>189</v>
      </c>
      <c r="B136" s="143" t="s">
        <v>39</v>
      </c>
      <c r="C136" s="144"/>
      <c r="D136" s="144"/>
      <c r="E136" s="144"/>
      <c r="F136" s="144"/>
      <c r="G136" s="144"/>
      <c r="H136" s="145"/>
      <c r="I136" s="3" t="s">
        <v>15</v>
      </c>
      <c r="J136" s="106" t="s">
        <v>600</v>
      </c>
      <c r="K136" s="50" t="s">
        <v>600</v>
      </c>
      <c r="L136" s="50" t="s">
        <v>600</v>
      </c>
      <c r="M136" s="50" t="s">
        <v>600</v>
      </c>
      <c r="N136" s="4"/>
    </row>
    <row r="137" spans="1:16" s="33" customFormat="1" ht="12" x14ac:dyDescent="0.2">
      <c r="A137" s="2" t="s">
        <v>190</v>
      </c>
      <c r="B137" s="143" t="s">
        <v>41</v>
      </c>
      <c r="C137" s="144"/>
      <c r="D137" s="144"/>
      <c r="E137" s="144"/>
      <c r="F137" s="144"/>
      <c r="G137" s="144"/>
      <c r="H137" s="145"/>
      <c r="I137" s="3" t="s">
        <v>15</v>
      </c>
      <c r="J137" s="106" t="s">
        <v>600</v>
      </c>
      <c r="K137" s="50" t="s">
        <v>600</v>
      </c>
      <c r="L137" s="50" t="s">
        <v>600</v>
      </c>
      <c r="M137" s="50" t="s">
        <v>600</v>
      </c>
      <c r="N137" s="4"/>
    </row>
    <row r="138" spans="1:16" s="33" customFormat="1" ht="12.75" thickBot="1" x14ac:dyDescent="0.25">
      <c r="A138" s="71" t="s">
        <v>191</v>
      </c>
      <c r="B138" s="218" t="s">
        <v>192</v>
      </c>
      <c r="C138" s="219"/>
      <c r="D138" s="219"/>
      <c r="E138" s="219"/>
      <c r="F138" s="219"/>
      <c r="G138" s="219"/>
      <c r="H138" s="220"/>
      <c r="I138" s="72" t="s">
        <v>15</v>
      </c>
      <c r="J138" s="107">
        <v>9.52</v>
      </c>
      <c r="K138" s="52">
        <v>0.87432092558925056</v>
      </c>
      <c r="L138" s="52">
        <f>K138-J138</f>
        <v>-8.645679074410749</v>
      </c>
      <c r="M138" s="50">
        <f t="shared" ref="M138" si="18">L138/J138*100</f>
        <v>-90.815956663978454</v>
      </c>
      <c r="N138" s="73"/>
    </row>
    <row r="139" spans="1:16" s="33" customFormat="1" ht="12" x14ac:dyDescent="0.2">
      <c r="A139" s="88" t="s">
        <v>193</v>
      </c>
      <c r="B139" s="221" t="s">
        <v>194</v>
      </c>
      <c r="C139" s="222"/>
      <c r="D139" s="222"/>
      <c r="E139" s="222"/>
      <c r="F139" s="222"/>
      <c r="G139" s="222"/>
      <c r="H139" s="223"/>
      <c r="I139" s="89" t="s">
        <v>15</v>
      </c>
      <c r="J139" s="105">
        <v>247.05</v>
      </c>
      <c r="K139" s="109">
        <f>K109-K124</f>
        <v>35.115221890000036</v>
      </c>
      <c r="L139" s="109">
        <v>-165.35222666544999</v>
      </c>
      <c r="M139" s="109">
        <f>L139/J139*100</f>
        <v>-66.930672602894148</v>
      </c>
      <c r="N139" s="90"/>
      <c r="P139" s="95"/>
    </row>
    <row r="140" spans="1:16" s="33" customFormat="1" ht="12" x14ac:dyDescent="0.2">
      <c r="A140" s="2" t="s">
        <v>195</v>
      </c>
      <c r="B140" s="140" t="s">
        <v>17</v>
      </c>
      <c r="C140" s="141"/>
      <c r="D140" s="141"/>
      <c r="E140" s="141"/>
      <c r="F140" s="141"/>
      <c r="G140" s="141"/>
      <c r="H140" s="142"/>
      <c r="I140" s="3" t="s">
        <v>15</v>
      </c>
      <c r="J140" s="106" t="s">
        <v>600</v>
      </c>
      <c r="K140" s="50" t="s">
        <v>600</v>
      </c>
      <c r="L140" s="50" t="s">
        <v>600</v>
      </c>
      <c r="M140" s="50" t="s">
        <v>600</v>
      </c>
      <c r="N140" s="4"/>
    </row>
    <row r="141" spans="1:16" s="33" customFormat="1" ht="24" customHeight="1" x14ac:dyDescent="0.2">
      <c r="A141" s="2" t="s">
        <v>196</v>
      </c>
      <c r="B141" s="161" t="s">
        <v>19</v>
      </c>
      <c r="C141" s="162"/>
      <c r="D141" s="162"/>
      <c r="E141" s="162"/>
      <c r="F141" s="162"/>
      <c r="G141" s="162"/>
      <c r="H141" s="163"/>
      <c r="I141" s="3" t="s">
        <v>15</v>
      </c>
      <c r="J141" s="106" t="s">
        <v>600</v>
      </c>
      <c r="K141" s="50" t="s">
        <v>600</v>
      </c>
      <c r="L141" s="50" t="s">
        <v>600</v>
      </c>
      <c r="M141" s="50" t="s">
        <v>600</v>
      </c>
      <c r="N141" s="4"/>
    </row>
    <row r="142" spans="1:16" s="33" customFormat="1" ht="24" customHeight="1" x14ac:dyDescent="0.2">
      <c r="A142" s="2" t="s">
        <v>197</v>
      </c>
      <c r="B142" s="161" t="s">
        <v>21</v>
      </c>
      <c r="C142" s="162"/>
      <c r="D142" s="162"/>
      <c r="E142" s="162"/>
      <c r="F142" s="162"/>
      <c r="G142" s="162"/>
      <c r="H142" s="163"/>
      <c r="I142" s="3" t="s">
        <v>15</v>
      </c>
      <c r="J142" s="106" t="s">
        <v>600</v>
      </c>
      <c r="K142" s="50" t="s">
        <v>600</v>
      </c>
      <c r="L142" s="50" t="s">
        <v>600</v>
      </c>
      <c r="M142" s="50" t="s">
        <v>600</v>
      </c>
      <c r="N142" s="66"/>
    </row>
    <row r="143" spans="1:16" s="33" customFormat="1" ht="24" customHeight="1" x14ac:dyDescent="0.2">
      <c r="A143" s="2" t="s">
        <v>198</v>
      </c>
      <c r="B143" s="161" t="s">
        <v>23</v>
      </c>
      <c r="C143" s="162"/>
      <c r="D143" s="162"/>
      <c r="E143" s="162"/>
      <c r="F143" s="162"/>
      <c r="G143" s="162"/>
      <c r="H143" s="163"/>
      <c r="I143" s="3" t="s">
        <v>15</v>
      </c>
      <c r="J143" s="106" t="s">
        <v>600</v>
      </c>
      <c r="K143" s="50" t="s">
        <v>600</v>
      </c>
      <c r="L143" s="50" t="s">
        <v>600</v>
      </c>
      <c r="M143" s="50" t="s">
        <v>600</v>
      </c>
      <c r="N143" s="66"/>
    </row>
    <row r="144" spans="1:16" s="33" customFormat="1" ht="12" x14ac:dyDescent="0.2">
      <c r="A144" s="2" t="s">
        <v>199</v>
      </c>
      <c r="B144" s="140" t="s">
        <v>25</v>
      </c>
      <c r="C144" s="141"/>
      <c r="D144" s="141"/>
      <c r="E144" s="141"/>
      <c r="F144" s="141"/>
      <c r="G144" s="141"/>
      <c r="H144" s="142"/>
      <c r="I144" s="3" t="s">
        <v>15</v>
      </c>
      <c r="J144" s="106" t="s">
        <v>600</v>
      </c>
      <c r="K144" s="50" t="s">
        <v>600</v>
      </c>
      <c r="L144" s="50" t="s">
        <v>600</v>
      </c>
      <c r="M144" s="50" t="s">
        <v>600</v>
      </c>
      <c r="N144" s="66"/>
    </row>
    <row r="145" spans="1:14" s="33" customFormat="1" ht="12" x14ac:dyDescent="0.2">
      <c r="A145" s="2" t="s">
        <v>200</v>
      </c>
      <c r="B145" s="140" t="s">
        <v>27</v>
      </c>
      <c r="C145" s="141"/>
      <c r="D145" s="141"/>
      <c r="E145" s="141"/>
      <c r="F145" s="141"/>
      <c r="G145" s="141"/>
      <c r="H145" s="142"/>
      <c r="I145" s="3" t="s">
        <v>15</v>
      </c>
      <c r="J145" s="106">
        <v>198.24</v>
      </c>
      <c r="K145" s="50">
        <f>K115-K130</f>
        <v>28.117668034274068</v>
      </c>
      <c r="L145" s="50">
        <f>K145-J145</f>
        <v>-170.12233196572595</v>
      </c>
      <c r="M145" s="50">
        <f t="shared" ref="M145" si="19">L145/J145*100</f>
        <v>-85.816349861645449</v>
      </c>
      <c r="N145" s="66"/>
    </row>
    <row r="146" spans="1:14" s="33" customFormat="1" ht="12" x14ac:dyDescent="0.2">
      <c r="A146" s="2" t="s">
        <v>201</v>
      </c>
      <c r="B146" s="140" t="s">
        <v>29</v>
      </c>
      <c r="C146" s="141"/>
      <c r="D146" s="141"/>
      <c r="E146" s="141"/>
      <c r="F146" s="141"/>
      <c r="G146" s="141"/>
      <c r="H146" s="142"/>
      <c r="I146" s="3" t="s">
        <v>15</v>
      </c>
      <c r="J146" s="106" t="s">
        <v>600</v>
      </c>
      <c r="K146" s="50" t="s">
        <v>600</v>
      </c>
      <c r="L146" s="50" t="s">
        <v>600</v>
      </c>
      <c r="M146" s="50" t="s">
        <v>600</v>
      </c>
      <c r="N146" s="66"/>
    </row>
    <row r="147" spans="1:14" s="33" customFormat="1" ht="12" x14ac:dyDescent="0.2">
      <c r="A147" s="2" t="s">
        <v>202</v>
      </c>
      <c r="B147" s="140" t="s">
        <v>31</v>
      </c>
      <c r="C147" s="141"/>
      <c r="D147" s="141"/>
      <c r="E147" s="141"/>
      <c r="F147" s="141"/>
      <c r="G147" s="141"/>
      <c r="H147" s="142"/>
      <c r="I147" s="3" t="s">
        <v>15</v>
      </c>
      <c r="J147" s="106">
        <v>13.78</v>
      </c>
      <c r="K147" s="50">
        <f>K117-K132</f>
        <v>3.1987047813152225</v>
      </c>
      <c r="L147" s="50">
        <f>K147-J147</f>
        <v>-10.581295218684776</v>
      </c>
      <c r="M147" s="50">
        <f t="shared" ref="M147" si="20">L147/J147*100</f>
        <v>-76.787338306856142</v>
      </c>
      <c r="N147" s="66"/>
    </row>
    <row r="148" spans="1:14" s="33" customFormat="1" ht="12" x14ac:dyDescent="0.2">
      <c r="A148" s="2" t="s">
        <v>203</v>
      </c>
      <c r="B148" s="140" t="s">
        <v>33</v>
      </c>
      <c r="C148" s="141"/>
      <c r="D148" s="141"/>
      <c r="E148" s="141"/>
      <c r="F148" s="141"/>
      <c r="G148" s="141"/>
      <c r="H148" s="142"/>
      <c r="I148" s="3" t="s">
        <v>15</v>
      </c>
      <c r="J148" s="106">
        <v>0</v>
      </c>
      <c r="K148" s="50" t="s">
        <v>600</v>
      </c>
      <c r="L148" s="50" t="s">
        <v>600</v>
      </c>
      <c r="M148" s="50" t="s">
        <v>600</v>
      </c>
      <c r="N148" s="66"/>
    </row>
    <row r="149" spans="1:14" s="33" customFormat="1" ht="12" x14ac:dyDescent="0.2">
      <c r="A149" s="2" t="s">
        <v>204</v>
      </c>
      <c r="B149" s="140" t="s">
        <v>35</v>
      </c>
      <c r="C149" s="141"/>
      <c r="D149" s="141"/>
      <c r="E149" s="141"/>
      <c r="F149" s="141"/>
      <c r="G149" s="141"/>
      <c r="H149" s="142"/>
      <c r="I149" s="3" t="s">
        <v>15</v>
      </c>
      <c r="J149" s="106" t="s">
        <v>600</v>
      </c>
      <c r="K149" s="50" t="s">
        <v>600</v>
      </c>
      <c r="L149" s="50" t="s">
        <v>600</v>
      </c>
      <c r="M149" s="50" t="s">
        <v>600</v>
      </c>
      <c r="N149" s="66"/>
    </row>
    <row r="150" spans="1:14" s="33" customFormat="1" ht="24" customHeight="1" x14ac:dyDescent="0.2">
      <c r="A150" s="2" t="s">
        <v>205</v>
      </c>
      <c r="B150" s="158" t="s">
        <v>37</v>
      </c>
      <c r="C150" s="159"/>
      <c r="D150" s="159"/>
      <c r="E150" s="159"/>
      <c r="F150" s="159"/>
      <c r="G150" s="159"/>
      <c r="H150" s="160"/>
      <c r="I150" s="3" t="s">
        <v>15</v>
      </c>
      <c r="J150" s="106" t="s">
        <v>600</v>
      </c>
      <c r="K150" s="50" t="s">
        <v>600</v>
      </c>
      <c r="L150" s="50" t="s">
        <v>600</v>
      </c>
      <c r="M150" s="50" t="s">
        <v>600</v>
      </c>
      <c r="N150" s="66"/>
    </row>
    <row r="151" spans="1:14" s="33" customFormat="1" ht="12.75" customHeight="1" x14ac:dyDescent="0.2">
      <c r="A151" s="2" t="s">
        <v>206</v>
      </c>
      <c r="B151" s="143" t="s">
        <v>39</v>
      </c>
      <c r="C151" s="144"/>
      <c r="D151" s="144"/>
      <c r="E151" s="144"/>
      <c r="F151" s="144"/>
      <c r="G151" s="144"/>
      <c r="H151" s="145"/>
      <c r="I151" s="3" t="s">
        <v>15</v>
      </c>
      <c r="J151" s="106" t="s">
        <v>600</v>
      </c>
      <c r="K151" s="50" t="s">
        <v>600</v>
      </c>
      <c r="L151" s="50" t="s">
        <v>600</v>
      </c>
      <c r="M151" s="50" t="s">
        <v>600</v>
      </c>
      <c r="N151" s="66"/>
    </row>
    <row r="152" spans="1:14" s="33" customFormat="1" ht="12.75" customHeight="1" x14ac:dyDescent="0.2">
      <c r="A152" s="2" t="s">
        <v>207</v>
      </c>
      <c r="B152" s="143" t="s">
        <v>41</v>
      </c>
      <c r="C152" s="144"/>
      <c r="D152" s="144"/>
      <c r="E152" s="144"/>
      <c r="F152" s="144"/>
      <c r="G152" s="144"/>
      <c r="H152" s="145"/>
      <c r="I152" s="3" t="s">
        <v>15</v>
      </c>
      <c r="J152" s="106" t="s">
        <v>600</v>
      </c>
      <c r="K152" s="50" t="s">
        <v>600</v>
      </c>
      <c r="L152" s="50" t="s">
        <v>600</v>
      </c>
      <c r="M152" s="50" t="s">
        <v>600</v>
      </c>
      <c r="N152" s="66"/>
    </row>
    <row r="153" spans="1:14" s="33" customFormat="1" ht="12.75" customHeight="1" x14ac:dyDescent="0.2">
      <c r="A153" s="2" t="s">
        <v>208</v>
      </c>
      <c r="B153" s="140" t="s">
        <v>43</v>
      </c>
      <c r="C153" s="141"/>
      <c r="D153" s="141"/>
      <c r="E153" s="141"/>
      <c r="F153" s="141"/>
      <c r="G153" s="141"/>
      <c r="H153" s="142"/>
      <c r="I153" s="3" t="s">
        <v>15</v>
      </c>
      <c r="J153" s="106">
        <v>35.03</v>
      </c>
      <c r="K153" s="50">
        <f>K123-K138</f>
        <v>3.7988490744107493</v>
      </c>
      <c r="L153" s="50">
        <f>K153-J153</f>
        <v>-31.231150925589251</v>
      </c>
      <c r="M153" s="50">
        <f t="shared" ref="M153" si="21">L153/J153*100</f>
        <v>-89.155440838108049</v>
      </c>
      <c r="N153" s="66"/>
    </row>
    <row r="154" spans="1:14" s="33" customFormat="1" ht="12" x14ac:dyDescent="0.2">
      <c r="A154" s="2" t="s">
        <v>447</v>
      </c>
      <c r="B154" s="237" t="s">
        <v>448</v>
      </c>
      <c r="C154" s="238"/>
      <c r="D154" s="238"/>
      <c r="E154" s="238"/>
      <c r="F154" s="238"/>
      <c r="G154" s="238"/>
      <c r="H154" s="239"/>
      <c r="I154" s="3" t="s">
        <v>15</v>
      </c>
      <c r="J154" s="110">
        <v>247.05</v>
      </c>
      <c r="K154" s="116">
        <f>K139</f>
        <v>35.115221890000036</v>
      </c>
      <c r="L154" s="50">
        <f>K154-J154</f>
        <v>-211.93477810999997</v>
      </c>
      <c r="M154" s="50">
        <f t="shared" ref="M154" si="22">L154/J154*100</f>
        <v>-85.786188265533283</v>
      </c>
      <c r="N154" s="4"/>
    </row>
    <row r="155" spans="1:14" s="33" customFormat="1" ht="12" x14ac:dyDescent="0.2">
      <c r="A155" s="2" t="s">
        <v>449</v>
      </c>
      <c r="B155" s="140" t="s">
        <v>450</v>
      </c>
      <c r="C155" s="141"/>
      <c r="D155" s="141"/>
      <c r="E155" s="141"/>
      <c r="F155" s="141"/>
      <c r="G155" s="141"/>
      <c r="H155" s="142"/>
      <c r="I155" s="3" t="s">
        <v>15</v>
      </c>
      <c r="J155" s="106">
        <v>29.31</v>
      </c>
      <c r="K155" s="50" t="s">
        <v>600</v>
      </c>
      <c r="L155" s="91" t="s">
        <v>600</v>
      </c>
      <c r="M155" s="91" t="s">
        <v>600</v>
      </c>
      <c r="N155" s="4"/>
    </row>
    <row r="156" spans="1:14" s="33" customFormat="1" ht="12" x14ac:dyDescent="0.2">
      <c r="A156" s="2" t="s">
        <v>451</v>
      </c>
      <c r="B156" s="140" t="s">
        <v>452</v>
      </c>
      <c r="C156" s="141"/>
      <c r="D156" s="141"/>
      <c r="E156" s="141"/>
      <c r="F156" s="141"/>
      <c r="G156" s="141"/>
      <c r="H156" s="142"/>
      <c r="I156" s="3" t="s">
        <v>15</v>
      </c>
      <c r="J156" s="106">
        <v>0</v>
      </c>
      <c r="K156" s="50" t="s">
        <v>600</v>
      </c>
      <c r="L156" s="50" t="s">
        <v>600</v>
      </c>
      <c r="M156" s="50" t="s">
        <v>600</v>
      </c>
      <c r="N156" s="4"/>
    </row>
    <row r="157" spans="1:14" s="33" customFormat="1" ht="12" x14ac:dyDescent="0.2">
      <c r="A157" s="2" t="s">
        <v>453</v>
      </c>
      <c r="B157" s="140" t="s">
        <v>212</v>
      </c>
      <c r="C157" s="141"/>
      <c r="D157" s="141"/>
      <c r="E157" s="141"/>
      <c r="F157" s="141"/>
      <c r="G157" s="141"/>
      <c r="H157" s="142"/>
      <c r="I157" s="3" t="s">
        <v>15</v>
      </c>
      <c r="J157" s="106">
        <v>204.89</v>
      </c>
      <c r="K157" s="50"/>
      <c r="L157" s="50"/>
      <c r="M157" s="50"/>
      <c r="N157" s="4"/>
    </row>
    <row r="158" spans="1:14" s="33" customFormat="1" ht="12.75" thickBot="1" x14ac:dyDescent="0.25">
      <c r="A158" s="1" t="s">
        <v>454</v>
      </c>
      <c r="B158" s="152" t="s">
        <v>455</v>
      </c>
      <c r="C158" s="153"/>
      <c r="D158" s="153"/>
      <c r="E158" s="153"/>
      <c r="F158" s="153"/>
      <c r="G158" s="153"/>
      <c r="H158" s="154"/>
      <c r="I158" s="51" t="s">
        <v>15</v>
      </c>
      <c r="J158" s="108">
        <v>12.85</v>
      </c>
      <c r="K158" s="52">
        <v>35.11520189000003</v>
      </c>
      <c r="L158" s="52" t="s">
        <v>600</v>
      </c>
      <c r="M158" s="52">
        <v>100</v>
      </c>
      <c r="N158" s="54"/>
    </row>
    <row r="159" spans="1:14" s="33" customFormat="1" ht="12" x14ac:dyDescent="0.2">
      <c r="A159" s="68" t="s">
        <v>456</v>
      </c>
      <c r="B159" s="243" t="s">
        <v>106</v>
      </c>
      <c r="C159" s="244"/>
      <c r="D159" s="244"/>
      <c r="E159" s="244"/>
      <c r="F159" s="244"/>
      <c r="G159" s="244"/>
      <c r="H159" s="245"/>
      <c r="I159" s="69" t="s">
        <v>238</v>
      </c>
      <c r="J159" s="113" t="s">
        <v>600</v>
      </c>
      <c r="K159" s="86"/>
      <c r="L159" s="86"/>
      <c r="M159" s="86"/>
      <c r="N159" s="70"/>
    </row>
    <row r="160" spans="1:14" s="33" customFormat="1" ht="24" customHeight="1" x14ac:dyDescent="0.2">
      <c r="A160" s="2" t="s">
        <v>457</v>
      </c>
      <c r="B160" s="158" t="s">
        <v>458</v>
      </c>
      <c r="C160" s="159"/>
      <c r="D160" s="159"/>
      <c r="E160" s="159"/>
      <c r="F160" s="159"/>
      <c r="G160" s="159"/>
      <c r="H160" s="160"/>
      <c r="I160" s="3" t="s">
        <v>15</v>
      </c>
      <c r="J160" s="106">
        <v>678.82000000000016</v>
      </c>
      <c r="K160" s="50">
        <f>K109+K105+K69</f>
        <v>143.63592189000005</v>
      </c>
      <c r="L160" s="50">
        <f>K160-J160</f>
        <v>-535.18407811000009</v>
      </c>
      <c r="M160" s="50">
        <f t="shared" ref="M160:M162" si="23">L160/J160*100</f>
        <v>-78.840352097757872</v>
      </c>
      <c r="N160" s="4"/>
    </row>
    <row r="161" spans="1:14" s="33" customFormat="1" ht="12" x14ac:dyDescent="0.2">
      <c r="A161" s="2" t="s">
        <v>459</v>
      </c>
      <c r="B161" s="140" t="s">
        <v>460</v>
      </c>
      <c r="C161" s="141"/>
      <c r="D161" s="141"/>
      <c r="E161" s="141"/>
      <c r="F161" s="141"/>
      <c r="G161" s="141"/>
      <c r="H161" s="142"/>
      <c r="I161" s="3" t="s">
        <v>15</v>
      </c>
      <c r="J161" s="106">
        <v>400</v>
      </c>
      <c r="K161" s="50">
        <f>J163</f>
        <v>400</v>
      </c>
      <c r="L161" s="50">
        <f t="shared" ref="L161:L165" si="24">K161-J161</f>
        <v>0</v>
      </c>
      <c r="M161" s="50">
        <f t="shared" si="23"/>
        <v>0</v>
      </c>
      <c r="N161" s="4"/>
    </row>
    <row r="162" spans="1:14" s="33" customFormat="1" ht="12" x14ac:dyDescent="0.2">
      <c r="A162" s="2" t="s">
        <v>461</v>
      </c>
      <c r="B162" s="143" t="s">
        <v>462</v>
      </c>
      <c r="C162" s="144"/>
      <c r="D162" s="144"/>
      <c r="E162" s="144"/>
      <c r="F162" s="144"/>
      <c r="G162" s="144"/>
      <c r="H162" s="145"/>
      <c r="I162" s="3" t="s">
        <v>15</v>
      </c>
      <c r="J162" s="106">
        <v>400</v>
      </c>
      <c r="K162" s="50">
        <v>100</v>
      </c>
      <c r="L162" s="50">
        <f t="shared" si="24"/>
        <v>-300</v>
      </c>
      <c r="M162" s="50">
        <f t="shared" si="23"/>
        <v>-75</v>
      </c>
      <c r="N162" s="4"/>
    </row>
    <row r="163" spans="1:14" s="33" customFormat="1" ht="12" x14ac:dyDescent="0.2">
      <c r="A163" s="2" t="s">
        <v>463</v>
      </c>
      <c r="B163" s="140" t="s">
        <v>464</v>
      </c>
      <c r="C163" s="141"/>
      <c r="D163" s="141"/>
      <c r="E163" s="141"/>
      <c r="F163" s="141"/>
      <c r="G163" s="141"/>
      <c r="H163" s="142"/>
      <c r="I163" s="3" t="s">
        <v>15</v>
      </c>
      <c r="J163" s="106">
        <v>400</v>
      </c>
      <c r="K163" s="50">
        <v>419.00371553000002</v>
      </c>
      <c r="L163" s="50">
        <f t="shared" si="24"/>
        <v>19.003715530000022</v>
      </c>
      <c r="M163" s="50">
        <v>100</v>
      </c>
      <c r="N163" s="4"/>
    </row>
    <row r="164" spans="1:14" s="33" customFormat="1" ht="12" x14ac:dyDescent="0.2">
      <c r="A164" s="2" t="s">
        <v>465</v>
      </c>
      <c r="B164" s="143" t="s">
        <v>466</v>
      </c>
      <c r="C164" s="144"/>
      <c r="D164" s="144"/>
      <c r="E164" s="144"/>
      <c r="F164" s="144"/>
      <c r="G164" s="144"/>
      <c r="H164" s="145"/>
      <c r="I164" s="3" t="s">
        <v>15</v>
      </c>
      <c r="J164" s="106">
        <v>400</v>
      </c>
      <c r="K164" s="50">
        <v>100</v>
      </c>
      <c r="L164" s="50">
        <f t="shared" si="24"/>
        <v>-300</v>
      </c>
      <c r="M164" s="50">
        <v>100</v>
      </c>
      <c r="N164" s="4"/>
    </row>
    <row r="165" spans="1:14" s="33" customFormat="1" ht="24" customHeight="1" thickBot="1" x14ac:dyDescent="0.25">
      <c r="A165" s="71" t="s">
        <v>467</v>
      </c>
      <c r="B165" s="231" t="s">
        <v>468</v>
      </c>
      <c r="C165" s="232"/>
      <c r="D165" s="232"/>
      <c r="E165" s="232"/>
      <c r="F165" s="232"/>
      <c r="G165" s="232"/>
      <c r="H165" s="233"/>
      <c r="I165" s="72" t="s">
        <v>238</v>
      </c>
      <c r="J165" s="106">
        <f>J163/J160</f>
        <v>0.58925782976341279</v>
      </c>
      <c r="K165" s="50">
        <f>K163/K160</f>
        <v>2.9171234466743177</v>
      </c>
      <c r="L165" s="50">
        <f t="shared" si="24"/>
        <v>2.3278656169109047</v>
      </c>
      <c r="M165" s="50">
        <v>100</v>
      </c>
      <c r="N165" s="73"/>
    </row>
    <row r="166" spans="1:14" ht="16.5" thickBot="1" x14ac:dyDescent="0.3">
      <c r="A166" s="224" t="s">
        <v>469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  <c r="N166" s="226"/>
    </row>
    <row r="167" spans="1:14" s="49" customFormat="1" ht="12.75" thickBot="1" x14ac:dyDescent="0.25">
      <c r="A167" s="74" t="s">
        <v>470</v>
      </c>
      <c r="B167" s="227" t="s">
        <v>471</v>
      </c>
      <c r="C167" s="227"/>
      <c r="D167" s="227"/>
      <c r="E167" s="227"/>
      <c r="F167" s="227"/>
      <c r="G167" s="227"/>
      <c r="H167" s="227"/>
      <c r="I167" s="75" t="s">
        <v>15</v>
      </c>
      <c r="J167" s="126">
        <v>1795.02</v>
      </c>
      <c r="K167" s="126">
        <f>K173+K175+K184</f>
        <v>496.87150305</v>
      </c>
      <c r="L167" s="126">
        <f>K167-J167</f>
        <v>-1298.14849695</v>
      </c>
      <c r="M167" s="126">
        <f>L167/J167*100</f>
        <v>-72.319444738777278</v>
      </c>
      <c r="N167" s="76"/>
    </row>
    <row r="168" spans="1:14" s="33" customFormat="1" ht="12" x14ac:dyDescent="0.2">
      <c r="A168" s="68" t="s">
        <v>472</v>
      </c>
      <c r="B168" s="228" t="s">
        <v>17</v>
      </c>
      <c r="C168" s="229"/>
      <c r="D168" s="229"/>
      <c r="E168" s="229"/>
      <c r="F168" s="229"/>
      <c r="G168" s="229"/>
      <c r="H168" s="230"/>
      <c r="I168" s="69" t="s">
        <v>15</v>
      </c>
      <c r="J168" s="50" t="s">
        <v>600</v>
      </c>
      <c r="K168" s="50" t="s">
        <v>600</v>
      </c>
      <c r="L168" s="50" t="s">
        <v>600</v>
      </c>
      <c r="M168" s="50" t="s">
        <v>600</v>
      </c>
      <c r="N168" s="70"/>
    </row>
    <row r="169" spans="1:14" s="33" customFormat="1" ht="24" customHeight="1" x14ac:dyDescent="0.2">
      <c r="A169" s="2" t="s">
        <v>473</v>
      </c>
      <c r="B169" s="161" t="s">
        <v>19</v>
      </c>
      <c r="C169" s="162"/>
      <c r="D169" s="162"/>
      <c r="E169" s="162"/>
      <c r="F169" s="162"/>
      <c r="G169" s="162"/>
      <c r="H169" s="163"/>
      <c r="I169" s="3" t="s">
        <v>15</v>
      </c>
      <c r="J169" s="50" t="s">
        <v>600</v>
      </c>
      <c r="K169" s="50" t="s">
        <v>600</v>
      </c>
      <c r="L169" s="50" t="s">
        <v>600</v>
      </c>
      <c r="M169" s="50" t="s">
        <v>600</v>
      </c>
      <c r="N169" s="4"/>
    </row>
    <row r="170" spans="1:14" s="33" customFormat="1" ht="24" customHeight="1" x14ac:dyDescent="0.2">
      <c r="A170" s="2" t="s">
        <v>474</v>
      </c>
      <c r="B170" s="161" t="s">
        <v>21</v>
      </c>
      <c r="C170" s="162"/>
      <c r="D170" s="162"/>
      <c r="E170" s="162"/>
      <c r="F170" s="162"/>
      <c r="G170" s="162"/>
      <c r="H170" s="163"/>
      <c r="I170" s="3" t="s">
        <v>15</v>
      </c>
      <c r="J170" s="50" t="s">
        <v>600</v>
      </c>
      <c r="K170" s="50" t="s">
        <v>600</v>
      </c>
      <c r="L170" s="50" t="s">
        <v>600</v>
      </c>
      <c r="M170" s="50" t="s">
        <v>600</v>
      </c>
      <c r="N170" s="4"/>
    </row>
    <row r="171" spans="1:14" s="33" customFormat="1" ht="24" customHeight="1" x14ac:dyDescent="0.2">
      <c r="A171" s="2" t="s">
        <v>475</v>
      </c>
      <c r="B171" s="161" t="s">
        <v>23</v>
      </c>
      <c r="C171" s="162"/>
      <c r="D171" s="162"/>
      <c r="E171" s="162"/>
      <c r="F171" s="162"/>
      <c r="G171" s="162"/>
      <c r="H171" s="163"/>
      <c r="I171" s="3" t="s">
        <v>15</v>
      </c>
      <c r="J171" s="50" t="s">
        <v>600</v>
      </c>
      <c r="K171" s="50" t="s">
        <v>600</v>
      </c>
      <c r="L171" s="50" t="s">
        <v>600</v>
      </c>
      <c r="M171" s="50" t="s">
        <v>600</v>
      </c>
      <c r="N171" s="4"/>
    </row>
    <row r="172" spans="1:14" s="33" customFormat="1" ht="12" x14ac:dyDescent="0.2">
      <c r="A172" s="2" t="s">
        <v>476</v>
      </c>
      <c r="B172" s="140" t="s">
        <v>25</v>
      </c>
      <c r="C172" s="141"/>
      <c r="D172" s="141"/>
      <c r="E172" s="141"/>
      <c r="F172" s="141"/>
      <c r="G172" s="141"/>
      <c r="H172" s="142"/>
      <c r="I172" s="3" t="s">
        <v>15</v>
      </c>
      <c r="J172" s="50" t="s">
        <v>600</v>
      </c>
      <c r="K172" s="50" t="s">
        <v>600</v>
      </c>
      <c r="L172" s="50" t="s">
        <v>600</v>
      </c>
      <c r="M172" s="50" t="s">
        <v>600</v>
      </c>
      <c r="N172" s="4"/>
    </row>
    <row r="173" spans="1:14" s="33" customFormat="1" ht="12" x14ac:dyDescent="0.2">
      <c r="A173" s="2" t="s">
        <v>477</v>
      </c>
      <c r="B173" s="140" t="s">
        <v>27</v>
      </c>
      <c r="C173" s="141"/>
      <c r="D173" s="141"/>
      <c r="E173" s="141"/>
      <c r="F173" s="141"/>
      <c r="G173" s="141"/>
      <c r="H173" s="142"/>
      <c r="I173" s="3" t="s">
        <v>15</v>
      </c>
      <c r="J173" s="50">
        <v>1672.86</v>
      </c>
      <c r="K173" s="50">
        <f>'[1]11.БДДС (ДПН)'!$CL$23/1000</f>
        <v>449.03719900999999</v>
      </c>
      <c r="L173" s="50">
        <f>K173-J173</f>
        <v>-1223.8228009899999</v>
      </c>
      <c r="M173" s="50">
        <f t="shared" ref="M173" si="25">L173/J173*100</f>
        <v>-73.157514734646057</v>
      </c>
      <c r="N173" s="4"/>
    </row>
    <row r="174" spans="1:14" s="33" customFormat="1" ht="12" x14ac:dyDescent="0.2">
      <c r="A174" s="2" t="s">
        <v>478</v>
      </c>
      <c r="B174" s="140" t="s">
        <v>29</v>
      </c>
      <c r="C174" s="141"/>
      <c r="D174" s="141"/>
      <c r="E174" s="141"/>
      <c r="F174" s="141"/>
      <c r="G174" s="141"/>
      <c r="H174" s="142"/>
      <c r="I174" s="3" t="s">
        <v>15</v>
      </c>
      <c r="J174" s="50" t="s">
        <v>600</v>
      </c>
      <c r="K174" s="50" t="s">
        <v>600</v>
      </c>
      <c r="L174" s="50" t="s">
        <v>600</v>
      </c>
      <c r="M174" s="50" t="s">
        <v>600</v>
      </c>
      <c r="N174" s="4"/>
    </row>
    <row r="175" spans="1:14" s="33" customFormat="1" ht="12" x14ac:dyDescent="0.2">
      <c r="A175" s="2" t="s">
        <v>479</v>
      </c>
      <c r="B175" s="140" t="s">
        <v>31</v>
      </c>
      <c r="C175" s="141"/>
      <c r="D175" s="141"/>
      <c r="E175" s="141"/>
      <c r="F175" s="141"/>
      <c r="G175" s="141"/>
      <c r="H175" s="142"/>
      <c r="I175" s="3" t="s">
        <v>15</v>
      </c>
      <c r="J175" s="50">
        <v>19.09</v>
      </c>
      <c r="K175" s="50">
        <f>'[1]11.БДДС (ДПН)'!$CL$24/1000</f>
        <v>17.782614040000002</v>
      </c>
      <c r="L175" s="50">
        <f>K175-J175</f>
        <v>-1.3073859599999977</v>
      </c>
      <c r="M175" s="50">
        <f t="shared" ref="M175" si="26">L175/J175*100</f>
        <v>-6.8485382922996223</v>
      </c>
      <c r="N175" s="4"/>
    </row>
    <row r="176" spans="1:14" s="33" customFormat="1" ht="12" x14ac:dyDescent="0.2">
      <c r="A176" s="2" t="s">
        <v>480</v>
      </c>
      <c r="B176" s="140" t="s">
        <v>33</v>
      </c>
      <c r="C176" s="141"/>
      <c r="D176" s="141"/>
      <c r="E176" s="141"/>
      <c r="F176" s="141"/>
      <c r="G176" s="141"/>
      <c r="H176" s="142"/>
      <c r="I176" s="3" t="s">
        <v>15</v>
      </c>
      <c r="J176" s="50">
        <v>0</v>
      </c>
      <c r="K176" s="50" t="s">
        <v>600</v>
      </c>
      <c r="L176" s="50" t="s">
        <v>600</v>
      </c>
      <c r="M176" s="50" t="s">
        <v>600</v>
      </c>
      <c r="N176" s="4"/>
    </row>
    <row r="177" spans="1:14" s="33" customFormat="1" ht="12" x14ac:dyDescent="0.2">
      <c r="A177" s="2" t="s">
        <v>481</v>
      </c>
      <c r="B177" s="140" t="s">
        <v>35</v>
      </c>
      <c r="C177" s="141"/>
      <c r="D177" s="141"/>
      <c r="E177" s="141"/>
      <c r="F177" s="141"/>
      <c r="G177" s="141"/>
      <c r="H177" s="142"/>
      <c r="I177" s="3" t="s">
        <v>15</v>
      </c>
      <c r="J177" s="50" t="s">
        <v>600</v>
      </c>
      <c r="K177" s="50" t="s">
        <v>600</v>
      </c>
      <c r="L177" s="50" t="s">
        <v>600</v>
      </c>
      <c r="M177" s="50" t="s">
        <v>600</v>
      </c>
      <c r="N177" s="4"/>
    </row>
    <row r="178" spans="1:14" s="33" customFormat="1" ht="24" customHeight="1" x14ac:dyDescent="0.2">
      <c r="A178" s="2" t="s">
        <v>482</v>
      </c>
      <c r="B178" s="158" t="s">
        <v>37</v>
      </c>
      <c r="C178" s="159"/>
      <c r="D178" s="159"/>
      <c r="E178" s="159"/>
      <c r="F178" s="159"/>
      <c r="G178" s="159"/>
      <c r="H178" s="160"/>
      <c r="I178" s="3" t="s">
        <v>15</v>
      </c>
      <c r="J178" s="50" t="s">
        <v>600</v>
      </c>
      <c r="K178" s="50" t="s">
        <v>600</v>
      </c>
      <c r="L178" s="50" t="s">
        <v>600</v>
      </c>
      <c r="M178" s="50" t="s">
        <v>600</v>
      </c>
      <c r="N178" s="4"/>
    </row>
    <row r="179" spans="1:14" s="33" customFormat="1" ht="12" x14ac:dyDescent="0.2">
      <c r="A179" s="2" t="s">
        <v>483</v>
      </c>
      <c r="B179" s="143" t="s">
        <v>39</v>
      </c>
      <c r="C179" s="144"/>
      <c r="D179" s="144"/>
      <c r="E179" s="144"/>
      <c r="F179" s="144"/>
      <c r="G179" s="144"/>
      <c r="H179" s="145"/>
      <c r="I179" s="3" t="s">
        <v>15</v>
      </c>
      <c r="J179" s="50" t="s">
        <v>600</v>
      </c>
      <c r="K179" s="50" t="s">
        <v>600</v>
      </c>
      <c r="L179" s="50" t="s">
        <v>600</v>
      </c>
      <c r="M179" s="50" t="s">
        <v>600</v>
      </c>
      <c r="N179" s="4"/>
    </row>
    <row r="180" spans="1:14" s="33" customFormat="1" ht="12" x14ac:dyDescent="0.2">
      <c r="A180" s="2" t="s">
        <v>484</v>
      </c>
      <c r="B180" s="143" t="s">
        <v>41</v>
      </c>
      <c r="C180" s="144"/>
      <c r="D180" s="144"/>
      <c r="E180" s="144"/>
      <c r="F180" s="144"/>
      <c r="G180" s="144"/>
      <c r="H180" s="145"/>
      <c r="I180" s="3" t="s">
        <v>15</v>
      </c>
      <c r="J180" s="50" t="s">
        <v>600</v>
      </c>
      <c r="K180" s="50" t="s">
        <v>600</v>
      </c>
      <c r="L180" s="50" t="s">
        <v>600</v>
      </c>
      <c r="M180" s="50" t="s">
        <v>600</v>
      </c>
      <c r="N180" s="4"/>
    </row>
    <row r="181" spans="1:14" s="33" customFormat="1" ht="24" customHeight="1" x14ac:dyDescent="0.2">
      <c r="A181" s="2" t="s">
        <v>485</v>
      </c>
      <c r="B181" s="158" t="s">
        <v>486</v>
      </c>
      <c r="C181" s="159"/>
      <c r="D181" s="159"/>
      <c r="E181" s="159"/>
      <c r="F181" s="159"/>
      <c r="G181" s="159"/>
      <c r="H181" s="160"/>
      <c r="I181" s="3" t="s">
        <v>15</v>
      </c>
      <c r="J181" s="50">
        <v>0</v>
      </c>
      <c r="K181" s="50">
        <v>0</v>
      </c>
      <c r="L181" s="50">
        <v>0</v>
      </c>
      <c r="M181" s="50">
        <v>0</v>
      </c>
      <c r="N181" s="4"/>
    </row>
    <row r="182" spans="1:14" s="33" customFormat="1" ht="12" x14ac:dyDescent="0.2">
      <c r="A182" s="2" t="s">
        <v>487</v>
      </c>
      <c r="B182" s="143" t="s">
        <v>488</v>
      </c>
      <c r="C182" s="144"/>
      <c r="D182" s="144"/>
      <c r="E182" s="144"/>
      <c r="F182" s="144"/>
      <c r="G182" s="144"/>
      <c r="H182" s="145"/>
      <c r="I182" s="3" t="s">
        <v>15</v>
      </c>
      <c r="J182" s="50">
        <v>0</v>
      </c>
      <c r="K182" s="50">
        <v>0</v>
      </c>
      <c r="L182" s="50">
        <v>0</v>
      </c>
      <c r="M182" s="50">
        <v>0</v>
      </c>
      <c r="N182" s="4"/>
    </row>
    <row r="183" spans="1:14" s="33" customFormat="1" ht="12" x14ac:dyDescent="0.2">
      <c r="A183" s="2" t="s">
        <v>489</v>
      </c>
      <c r="B183" s="143" t="s">
        <v>490</v>
      </c>
      <c r="C183" s="144"/>
      <c r="D183" s="144"/>
      <c r="E183" s="144"/>
      <c r="F183" s="144"/>
      <c r="G183" s="144"/>
      <c r="H183" s="145"/>
      <c r="I183" s="3" t="s">
        <v>15</v>
      </c>
      <c r="J183" s="50">
        <v>0</v>
      </c>
      <c r="K183" s="50">
        <v>0</v>
      </c>
      <c r="L183" s="50">
        <v>0</v>
      </c>
      <c r="M183" s="50">
        <v>0</v>
      </c>
      <c r="N183" s="4"/>
    </row>
    <row r="184" spans="1:14" s="33" customFormat="1" ht="12.75" thickBot="1" x14ac:dyDescent="0.25">
      <c r="A184" s="71" t="s">
        <v>491</v>
      </c>
      <c r="B184" s="155" t="s">
        <v>43</v>
      </c>
      <c r="C184" s="156"/>
      <c r="D184" s="156"/>
      <c r="E184" s="156"/>
      <c r="F184" s="156"/>
      <c r="G184" s="156"/>
      <c r="H184" s="157"/>
      <c r="I184" s="72" t="s">
        <v>15</v>
      </c>
      <c r="J184" s="52">
        <v>103.07</v>
      </c>
      <c r="K184" s="52">
        <v>30.051690000000001</v>
      </c>
      <c r="L184" s="52">
        <f>K184-J184</f>
        <v>-73.018309999999985</v>
      </c>
      <c r="M184" s="50">
        <f t="shared" ref="M184" si="27">L184/J184*100</f>
        <v>-70.843417095178026</v>
      </c>
      <c r="N184" s="73"/>
    </row>
    <row r="185" spans="1:14" s="49" customFormat="1" ht="12" x14ac:dyDescent="0.2">
      <c r="A185" s="64" t="s">
        <v>492</v>
      </c>
      <c r="B185" s="149" t="s">
        <v>493</v>
      </c>
      <c r="C185" s="150"/>
      <c r="D185" s="150"/>
      <c r="E185" s="150"/>
      <c r="F185" s="150"/>
      <c r="G185" s="150"/>
      <c r="H185" s="151"/>
      <c r="I185" s="65" t="s">
        <v>15</v>
      </c>
      <c r="J185" s="109">
        <v>1188.52</v>
      </c>
      <c r="K185" s="109">
        <f>'[1]11.БДДС (ДПН)'!$CL$53/1000</f>
        <v>321.08992111999999</v>
      </c>
      <c r="L185" s="109">
        <f>K185-J185</f>
        <v>-867.43007888</v>
      </c>
      <c r="M185" s="109">
        <f>L185/J185*100</f>
        <v>-72.98405402349141</v>
      </c>
      <c r="N185" s="63"/>
    </row>
    <row r="186" spans="1:14" s="33" customFormat="1" ht="12" x14ac:dyDescent="0.2">
      <c r="A186" s="2" t="s">
        <v>494</v>
      </c>
      <c r="B186" s="140" t="s">
        <v>495</v>
      </c>
      <c r="C186" s="141"/>
      <c r="D186" s="141"/>
      <c r="E186" s="141"/>
      <c r="F186" s="141"/>
      <c r="G186" s="141"/>
      <c r="H186" s="142"/>
      <c r="I186" s="3" t="s">
        <v>15</v>
      </c>
      <c r="J186" s="50">
        <v>4.63</v>
      </c>
      <c r="K186" s="50">
        <v>0.9</v>
      </c>
      <c r="L186" s="50">
        <f>K186-J186</f>
        <v>-3.73</v>
      </c>
      <c r="M186" s="50">
        <f t="shared" ref="M186:M190" si="28">L186/J186*100</f>
        <v>-80.561555075593944</v>
      </c>
      <c r="N186" s="4"/>
    </row>
    <row r="187" spans="1:14" s="33" customFormat="1" ht="12" x14ac:dyDescent="0.2">
      <c r="A187" s="2" t="s">
        <v>496</v>
      </c>
      <c r="B187" s="140" t="s">
        <v>497</v>
      </c>
      <c r="C187" s="141"/>
      <c r="D187" s="141"/>
      <c r="E187" s="141"/>
      <c r="F187" s="141"/>
      <c r="G187" s="141"/>
      <c r="H187" s="142"/>
      <c r="I187" s="3" t="s">
        <v>15</v>
      </c>
      <c r="J187" s="50">
        <v>476.24</v>
      </c>
      <c r="K187" s="50">
        <v>2.4705499999999998</v>
      </c>
      <c r="L187" s="50">
        <f>K187-J187</f>
        <v>-473.76945000000001</v>
      </c>
      <c r="M187" s="50">
        <f t="shared" si="28"/>
        <v>-99.481238451201065</v>
      </c>
      <c r="N187" s="4"/>
    </row>
    <row r="188" spans="1:14" s="33" customFormat="1" ht="12" x14ac:dyDescent="0.2">
      <c r="A188" s="2" t="s">
        <v>498</v>
      </c>
      <c r="B188" s="143" t="s">
        <v>286</v>
      </c>
      <c r="C188" s="144"/>
      <c r="D188" s="144"/>
      <c r="E188" s="144"/>
      <c r="F188" s="144"/>
      <c r="G188" s="144"/>
      <c r="H188" s="145"/>
      <c r="I188" s="3" t="s">
        <v>15</v>
      </c>
      <c r="J188" s="50">
        <v>0</v>
      </c>
      <c r="K188" s="50">
        <v>0</v>
      </c>
      <c r="L188" s="50">
        <v>0</v>
      </c>
      <c r="M188" s="50">
        <v>0</v>
      </c>
      <c r="N188" s="4"/>
    </row>
    <row r="189" spans="1:14" s="33" customFormat="1" ht="12" x14ac:dyDescent="0.2">
      <c r="A189" s="2" t="s">
        <v>499</v>
      </c>
      <c r="B189" s="143" t="s">
        <v>500</v>
      </c>
      <c r="C189" s="144"/>
      <c r="D189" s="144"/>
      <c r="E189" s="144"/>
      <c r="F189" s="144"/>
      <c r="G189" s="144"/>
      <c r="H189" s="145"/>
      <c r="I189" s="3" t="s">
        <v>15</v>
      </c>
      <c r="J189" s="50">
        <v>0</v>
      </c>
      <c r="K189" s="50">
        <v>0</v>
      </c>
      <c r="L189" s="50">
        <v>0</v>
      </c>
      <c r="M189" s="50">
        <v>0</v>
      </c>
      <c r="N189" s="4"/>
    </row>
    <row r="190" spans="1:14" s="33" customFormat="1" ht="12" x14ac:dyDescent="0.2">
      <c r="A190" s="2" t="s">
        <v>501</v>
      </c>
      <c r="B190" s="143" t="s">
        <v>502</v>
      </c>
      <c r="C190" s="144"/>
      <c r="D190" s="144"/>
      <c r="E190" s="144"/>
      <c r="F190" s="144"/>
      <c r="G190" s="144"/>
      <c r="H190" s="145"/>
      <c r="I190" s="3" t="s">
        <v>15</v>
      </c>
      <c r="J190" s="50">
        <v>476.24</v>
      </c>
      <c r="K190" s="50">
        <v>0</v>
      </c>
      <c r="L190" s="50">
        <f t="shared" ref="L190" si="29">K190-J190</f>
        <v>-476.24</v>
      </c>
      <c r="M190" s="50">
        <f t="shared" si="28"/>
        <v>-100</v>
      </c>
      <c r="N190" s="4"/>
    </row>
    <row r="191" spans="1:14" s="33" customFormat="1" ht="24" customHeight="1" x14ac:dyDescent="0.2">
      <c r="A191" s="2" t="s">
        <v>503</v>
      </c>
      <c r="B191" s="158" t="s">
        <v>504</v>
      </c>
      <c r="C191" s="159"/>
      <c r="D191" s="159"/>
      <c r="E191" s="159"/>
      <c r="F191" s="159"/>
      <c r="G191" s="159"/>
      <c r="H191" s="160"/>
      <c r="I191" s="3" t="s">
        <v>15</v>
      </c>
      <c r="J191" s="50">
        <v>0</v>
      </c>
      <c r="K191" s="50">
        <v>0</v>
      </c>
      <c r="L191" s="50">
        <v>0</v>
      </c>
      <c r="M191" s="50">
        <v>0</v>
      </c>
      <c r="N191" s="4"/>
    </row>
    <row r="192" spans="1:14" s="33" customFormat="1" ht="24" customHeight="1" x14ac:dyDescent="0.2">
      <c r="A192" s="2" t="s">
        <v>505</v>
      </c>
      <c r="B192" s="158" t="s">
        <v>506</v>
      </c>
      <c r="C192" s="159"/>
      <c r="D192" s="159"/>
      <c r="E192" s="159"/>
      <c r="F192" s="159"/>
      <c r="G192" s="159"/>
      <c r="H192" s="160"/>
      <c r="I192" s="3" t="s">
        <v>15</v>
      </c>
      <c r="J192" s="50">
        <v>0</v>
      </c>
      <c r="K192" s="50">
        <v>0</v>
      </c>
      <c r="L192" s="50">
        <v>0</v>
      </c>
      <c r="M192" s="50">
        <v>0</v>
      </c>
      <c r="N192" s="4"/>
    </row>
    <row r="193" spans="1:16" s="33" customFormat="1" ht="12" x14ac:dyDescent="0.2">
      <c r="A193" s="2" t="s">
        <v>507</v>
      </c>
      <c r="B193" s="140" t="s">
        <v>508</v>
      </c>
      <c r="C193" s="141"/>
      <c r="D193" s="141"/>
      <c r="E193" s="141"/>
      <c r="F193" s="141"/>
      <c r="G193" s="141"/>
      <c r="H193" s="142"/>
      <c r="I193" s="3" t="s">
        <v>15</v>
      </c>
      <c r="J193" s="50">
        <v>0</v>
      </c>
      <c r="K193" s="50">
        <v>0</v>
      </c>
      <c r="L193" s="50">
        <v>0</v>
      </c>
      <c r="M193" s="50">
        <v>0</v>
      </c>
      <c r="N193" s="4"/>
    </row>
    <row r="194" spans="1:16" s="33" customFormat="1" ht="12" x14ac:dyDescent="0.2">
      <c r="A194" s="2" t="s">
        <v>509</v>
      </c>
      <c r="B194" s="140" t="s">
        <v>510</v>
      </c>
      <c r="C194" s="141"/>
      <c r="D194" s="141"/>
      <c r="E194" s="141"/>
      <c r="F194" s="141"/>
      <c r="G194" s="141"/>
      <c r="H194" s="142"/>
      <c r="I194" s="3" t="s">
        <v>15</v>
      </c>
      <c r="J194" s="50">
        <v>163.81</v>
      </c>
      <c r="K194" s="50">
        <f>25.73569+3.202</f>
        <v>28.937690000000003</v>
      </c>
      <c r="L194" s="50">
        <f>K194-J194</f>
        <v>-134.87231</v>
      </c>
      <c r="M194" s="50">
        <f t="shared" ref="M194:M202" si="30">L194/J194*100</f>
        <v>-82.334601062206218</v>
      </c>
      <c r="N194" s="4"/>
    </row>
    <row r="195" spans="1:16" s="33" customFormat="1" ht="12" x14ac:dyDescent="0.2">
      <c r="A195" s="2" t="s">
        <v>511</v>
      </c>
      <c r="B195" s="140" t="s">
        <v>512</v>
      </c>
      <c r="C195" s="141"/>
      <c r="D195" s="141"/>
      <c r="E195" s="141"/>
      <c r="F195" s="141"/>
      <c r="G195" s="141"/>
      <c r="H195" s="142"/>
      <c r="I195" s="3" t="s">
        <v>15</v>
      </c>
      <c r="J195" s="50">
        <v>54.59</v>
      </c>
      <c r="K195" s="50">
        <v>7.2848899999999999</v>
      </c>
      <c r="L195" s="50">
        <f>K195-J195</f>
        <v>-47.305110000000006</v>
      </c>
      <c r="M195" s="50">
        <f t="shared" si="30"/>
        <v>-86.655266532331936</v>
      </c>
      <c r="N195" s="4"/>
    </row>
    <row r="196" spans="1:16" s="33" customFormat="1" ht="12" x14ac:dyDescent="0.2">
      <c r="A196" s="2" t="s">
        <v>513</v>
      </c>
      <c r="B196" s="140" t="s">
        <v>514</v>
      </c>
      <c r="C196" s="141"/>
      <c r="D196" s="141"/>
      <c r="E196" s="141"/>
      <c r="F196" s="141"/>
      <c r="G196" s="141"/>
      <c r="H196" s="142"/>
      <c r="I196" s="3" t="s">
        <v>15</v>
      </c>
      <c r="J196" s="50">
        <v>265.24</v>
      </c>
      <c r="K196" s="50">
        <f>40.48337</f>
        <v>40.483370000000001</v>
      </c>
      <c r="L196" s="50">
        <f>K196-J196</f>
        <v>-224.75663</v>
      </c>
      <c r="M196" s="50">
        <f t="shared" si="30"/>
        <v>-84.737079625999087</v>
      </c>
      <c r="N196" s="4"/>
    </row>
    <row r="197" spans="1:16" s="33" customFormat="1" ht="12" x14ac:dyDescent="0.2">
      <c r="A197" s="2" t="s">
        <v>515</v>
      </c>
      <c r="B197" s="143" t="s">
        <v>516</v>
      </c>
      <c r="C197" s="144"/>
      <c r="D197" s="144"/>
      <c r="E197" s="144"/>
      <c r="F197" s="144"/>
      <c r="G197" s="144"/>
      <c r="H197" s="145"/>
      <c r="I197" s="3" t="s">
        <v>15</v>
      </c>
      <c r="J197" s="50">
        <v>67.069999999999993</v>
      </c>
      <c r="K197" s="50">
        <v>17.6556</v>
      </c>
      <c r="L197" s="50">
        <f t="shared" ref="L197:L203" si="31">K197-J197</f>
        <v>-49.414399999999993</v>
      </c>
      <c r="M197" s="50">
        <f t="shared" si="30"/>
        <v>-73.675861040703737</v>
      </c>
      <c r="N197" s="4"/>
    </row>
    <row r="198" spans="1:16" s="33" customFormat="1" ht="12" x14ac:dyDescent="0.2">
      <c r="A198" s="2" t="s">
        <v>517</v>
      </c>
      <c r="B198" s="140" t="s">
        <v>518</v>
      </c>
      <c r="C198" s="141"/>
      <c r="D198" s="141"/>
      <c r="E198" s="141"/>
      <c r="F198" s="141"/>
      <c r="G198" s="141"/>
      <c r="H198" s="142"/>
      <c r="I198" s="3" t="s">
        <v>15</v>
      </c>
      <c r="J198" s="50">
        <v>25.43</v>
      </c>
      <c r="K198" s="50">
        <v>3.14418</v>
      </c>
      <c r="L198" s="50">
        <f t="shared" si="31"/>
        <v>-22.285820000000001</v>
      </c>
      <c r="M198" s="50">
        <f t="shared" si="30"/>
        <v>-87.635941801022426</v>
      </c>
      <c r="N198" s="4"/>
    </row>
    <row r="199" spans="1:16" s="33" customFormat="1" ht="12" x14ac:dyDescent="0.2">
      <c r="A199" s="2" t="s">
        <v>519</v>
      </c>
      <c r="B199" s="140" t="s">
        <v>520</v>
      </c>
      <c r="C199" s="141"/>
      <c r="D199" s="141"/>
      <c r="E199" s="141"/>
      <c r="F199" s="141"/>
      <c r="G199" s="141"/>
      <c r="H199" s="142"/>
      <c r="I199" s="3" t="s">
        <v>15</v>
      </c>
      <c r="J199" s="50">
        <v>88.94</v>
      </c>
      <c r="K199" s="50">
        <f>24.87+0.09+0.126+15.796</f>
        <v>40.882000000000005</v>
      </c>
      <c r="L199" s="50">
        <f t="shared" si="31"/>
        <v>-48.057999999999993</v>
      </c>
      <c r="M199" s="50">
        <f t="shared" si="30"/>
        <v>-54.034180346300872</v>
      </c>
      <c r="N199" s="4"/>
    </row>
    <row r="200" spans="1:16" s="33" customFormat="1" ht="12" x14ac:dyDescent="0.2">
      <c r="A200" s="2" t="s">
        <v>521</v>
      </c>
      <c r="B200" s="140" t="s">
        <v>522</v>
      </c>
      <c r="C200" s="141"/>
      <c r="D200" s="141"/>
      <c r="E200" s="141"/>
      <c r="F200" s="141"/>
      <c r="G200" s="141"/>
      <c r="H200" s="142"/>
      <c r="I200" s="3" t="s">
        <v>15</v>
      </c>
      <c r="J200" s="50">
        <v>0.43</v>
      </c>
      <c r="K200" s="50">
        <v>5.3089999999999998E-2</v>
      </c>
      <c r="L200" s="50">
        <f t="shared" si="31"/>
        <v>-0.37690999999999997</v>
      </c>
      <c r="M200" s="50">
        <f t="shared" si="30"/>
        <v>-87.653488372093008</v>
      </c>
      <c r="N200" s="4"/>
    </row>
    <row r="201" spans="1:16" s="33" customFormat="1" ht="24" customHeight="1" x14ac:dyDescent="0.2">
      <c r="A201" s="2" t="s">
        <v>523</v>
      </c>
      <c r="B201" s="158" t="s">
        <v>524</v>
      </c>
      <c r="C201" s="159"/>
      <c r="D201" s="159"/>
      <c r="E201" s="159"/>
      <c r="F201" s="159"/>
      <c r="G201" s="159"/>
      <c r="H201" s="160"/>
      <c r="I201" s="3" t="s">
        <v>15</v>
      </c>
      <c r="J201" s="50">
        <v>44.93</v>
      </c>
      <c r="K201" s="50">
        <v>10.295826999999999</v>
      </c>
      <c r="L201" s="50">
        <f t="shared" si="31"/>
        <v>-34.634173000000004</v>
      </c>
      <c r="M201" s="50">
        <f t="shared" si="30"/>
        <v>-77.084738482083253</v>
      </c>
      <c r="N201" s="4"/>
      <c r="P201" s="95"/>
    </row>
    <row r="202" spans="1:16" s="33" customFormat="1" ht="12.75" thickBot="1" x14ac:dyDescent="0.25">
      <c r="A202" s="1" t="s">
        <v>525</v>
      </c>
      <c r="B202" s="152" t="s">
        <v>526</v>
      </c>
      <c r="C202" s="153"/>
      <c r="D202" s="153"/>
      <c r="E202" s="153"/>
      <c r="F202" s="153"/>
      <c r="G202" s="153"/>
      <c r="H202" s="154"/>
      <c r="I202" s="51" t="s">
        <v>15</v>
      </c>
      <c r="J202" s="87">
        <v>64.28</v>
      </c>
      <c r="K202" s="127">
        <f>K185-K186-K187-K191-K192-K193-K194-K195-K196-K198-K199-K200-K201</f>
        <v>186.63832411999999</v>
      </c>
      <c r="L202" s="87">
        <f t="shared" si="31"/>
        <v>122.35832411999999</v>
      </c>
      <c r="M202" s="50">
        <f t="shared" si="30"/>
        <v>190.35209103920349</v>
      </c>
      <c r="N202" s="54"/>
      <c r="P202" s="34"/>
    </row>
    <row r="203" spans="1:16" s="49" customFormat="1" ht="12" x14ac:dyDescent="0.2">
      <c r="A203" s="64" t="s">
        <v>527</v>
      </c>
      <c r="B203" s="149" t="s">
        <v>528</v>
      </c>
      <c r="C203" s="150"/>
      <c r="D203" s="150"/>
      <c r="E203" s="150"/>
      <c r="F203" s="150"/>
      <c r="G203" s="150"/>
      <c r="H203" s="151"/>
      <c r="I203" s="65" t="s">
        <v>15</v>
      </c>
      <c r="J203" s="109">
        <v>0</v>
      </c>
      <c r="K203" s="109">
        <v>0</v>
      </c>
      <c r="L203" s="109">
        <f t="shared" si="31"/>
        <v>0</v>
      </c>
      <c r="M203" s="109">
        <v>100</v>
      </c>
      <c r="N203" s="63"/>
    </row>
    <row r="204" spans="1:16" s="33" customFormat="1" ht="12" x14ac:dyDescent="0.2">
      <c r="A204" s="2" t="s">
        <v>529</v>
      </c>
      <c r="B204" s="140" t="s">
        <v>530</v>
      </c>
      <c r="C204" s="141"/>
      <c r="D204" s="141"/>
      <c r="E204" s="141"/>
      <c r="F204" s="141"/>
      <c r="G204" s="141"/>
      <c r="H204" s="142"/>
      <c r="I204" s="3" t="s">
        <v>15</v>
      </c>
      <c r="J204" s="50">
        <v>0</v>
      </c>
      <c r="K204" s="50">
        <v>0</v>
      </c>
      <c r="L204" s="50">
        <v>0</v>
      </c>
      <c r="M204" s="50">
        <v>0</v>
      </c>
      <c r="N204" s="4"/>
    </row>
    <row r="205" spans="1:16" s="33" customFormat="1" ht="12" x14ac:dyDescent="0.2">
      <c r="A205" s="2" t="s">
        <v>531</v>
      </c>
      <c r="B205" s="140" t="s">
        <v>532</v>
      </c>
      <c r="C205" s="141"/>
      <c r="D205" s="141"/>
      <c r="E205" s="141"/>
      <c r="F205" s="141"/>
      <c r="G205" s="141"/>
      <c r="H205" s="142"/>
      <c r="I205" s="3" t="s">
        <v>15</v>
      </c>
      <c r="J205" s="50">
        <v>0</v>
      </c>
      <c r="K205" s="50">
        <v>0</v>
      </c>
      <c r="L205" s="50">
        <v>0</v>
      </c>
      <c r="M205" s="50">
        <v>0</v>
      </c>
      <c r="N205" s="4"/>
    </row>
    <row r="206" spans="1:16" s="33" customFormat="1" ht="24" customHeight="1" x14ac:dyDescent="0.2">
      <c r="A206" s="2" t="s">
        <v>533</v>
      </c>
      <c r="B206" s="161" t="s">
        <v>534</v>
      </c>
      <c r="C206" s="162"/>
      <c r="D206" s="162"/>
      <c r="E206" s="162"/>
      <c r="F206" s="162"/>
      <c r="G206" s="162"/>
      <c r="H206" s="163"/>
      <c r="I206" s="3" t="s">
        <v>15</v>
      </c>
      <c r="J206" s="50">
        <v>0</v>
      </c>
      <c r="K206" s="50">
        <v>0</v>
      </c>
      <c r="L206" s="50">
        <v>0</v>
      </c>
      <c r="M206" s="50">
        <v>0</v>
      </c>
      <c r="N206" s="4"/>
    </row>
    <row r="207" spans="1:16" s="33" customFormat="1" ht="12" x14ac:dyDescent="0.2">
      <c r="A207" s="2" t="s">
        <v>535</v>
      </c>
      <c r="B207" s="164" t="s">
        <v>420</v>
      </c>
      <c r="C207" s="165"/>
      <c r="D207" s="165"/>
      <c r="E207" s="165"/>
      <c r="F207" s="165"/>
      <c r="G207" s="165"/>
      <c r="H207" s="166"/>
      <c r="I207" s="3" t="s">
        <v>15</v>
      </c>
      <c r="J207" s="50">
        <v>0</v>
      </c>
      <c r="K207" s="50">
        <v>0</v>
      </c>
      <c r="L207" s="50">
        <v>0</v>
      </c>
      <c r="M207" s="50">
        <v>0</v>
      </c>
      <c r="N207" s="4"/>
    </row>
    <row r="208" spans="1:16" s="33" customFormat="1" ht="12" x14ac:dyDescent="0.2">
      <c r="A208" s="2" t="s">
        <v>536</v>
      </c>
      <c r="B208" s="164" t="s">
        <v>423</v>
      </c>
      <c r="C208" s="165"/>
      <c r="D208" s="165"/>
      <c r="E208" s="165"/>
      <c r="F208" s="165"/>
      <c r="G208" s="165"/>
      <c r="H208" s="166"/>
      <c r="I208" s="3" t="s">
        <v>15</v>
      </c>
      <c r="J208" s="50">
        <v>0</v>
      </c>
      <c r="K208" s="50">
        <v>0</v>
      </c>
      <c r="L208" s="50">
        <v>0</v>
      </c>
      <c r="M208" s="50">
        <v>0</v>
      </c>
      <c r="N208" s="4"/>
    </row>
    <row r="209" spans="1:14" s="33" customFormat="1" ht="12.75" thickBot="1" x14ac:dyDescent="0.25">
      <c r="A209" s="1" t="s">
        <v>537</v>
      </c>
      <c r="B209" s="152" t="s">
        <v>538</v>
      </c>
      <c r="C209" s="153"/>
      <c r="D209" s="153"/>
      <c r="E209" s="153"/>
      <c r="F209" s="153"/>
      <c r="G209" s="153"/>
      <c r="H209" s="154"/>
      <c r="I209" s="51" t="s">
        <v>15</v>
      </c>
      <c r="J209" s="87">
        <v>0</v>
      </c>
      <c r="K209" s="87">
        <v>0</v>
      </c>
      <c r="L209" s="87">
        <f>K209-J209</f>
        <v>0</v>
      </c>
      <c r="M209" s="87">
        <v>100</v>
      </c>
      <c r="N209" s="54"/>
    </row>
    <row r="210" spans="1:14" s="49" customFormat="1" ht="12" x14ac:dyDescent="0.2">
      <c r="A210" s="64" t="s">
        <v>539</v>
      </c>
      <c r="B210" s="149" t="s">
        <v>540</v>
      </c>
      <c r="C210" s="150"/>
      <c r="D210" s="150"/>
      <c r="E210" s="150"/>
      <c r="F210" s="150"/>
      <c r="G210" s="150"/>
      <c r="H210" s="151"/>
      <c r="I210" s="65" t="s">
        <v>15</v>
      </c>
      <c r="J210" s="109">
        <v>418.9</v>
      </c>
      <c r="K210" s="109">
        <f>K211</f>
        <v>73.331310000000016</v>
      </c>
      <c r="L210" s="109">
        <f>K210-J210</f>
        <v>-345.56868999999995</v>
      </c>
      <c r="M210" s="109">
        <f>L210/J210*100</f>
        <v>-82.494316065886835</v>
      </c>
      <c r="N210" s="63"/>
    </row>
    <row r="211" spans="1:14" s="33" customFormat="1" ht="12" x14ac:dyDescent="0.2">
      <c r="A211" s="2" t="s">
        <v>541</v>
      </c>
      <c r="B211" s="140" t="s">
        <v>542</v>
      </c>
      <c r="C211" s="141"/>
      <c r="D211" s="141"/>
      <c r="E211" s="141"/>
      <c r="F211" s="141"/>
      <c r="G211" s="141"/>
      <c r="H211" s="142"/>
      <c r="I211" s="3" t="s">
        <v>15</v>
      </c>
      <c r="J211" s="50">
        <v>418.9</v>
      </c>
      <c r="K211" s="50">
        <f>K212+K213+K217</f>
        <v>73.331310000000016</v>
      </c>
      <c r="L211" s="50">
        <f>K211-J211</f>
        <v>-345.56868999999995</v>
      </c>
      <c r="M211" s="50">
        <f t="shared" ref="M211:M212" si="32">L211/J211*100</f>
        <v>-82.494316065886835</v>
      </c>
      <c r="N211" s="4"/>
    </row>
    <row r="212" spans="1:14" s="33" customFormat="1" ht="12" x14ac:dyDescent="0.2">
      <c r="A212" s="2" t="s">
        <v>543</v>
      </c>
      <c r="B212" s="143" t="s">
        <v>544</v>
      </c>
      <c r="C212" s="144"/>
      <c r="D212" s="144"/>
      <c r="E212" s="144"/>
      <c r="F212" s="144"/>
      <c r="G212" s="144"/>
      <c r="H212" s="145"/>
      <c r="I212" s="3" t="s">
        <v>15</v>
      </c>
      <c r="J212" s="50">
        <v>308.83999999999997</v>
      </c>
      <c r="K212" s="50">
        <f>'[1]11.БДДС (ДПН)'!$CS$235/1000+'[1]11.БДДС (ДПН)'!$CS$236/1000</f>
        <v>70.876290000000012</v>
      </c>
      <c r="L212" s="50">
        <f>K212-J212</f>
        <v>-237.96370999999996</v>
      </c>
      <c r="M212" s="50">
        <f t="shared" si="32"/>
        <v>-77.050806242714671</v>
      </c>
      <c r="N212" s="4"/>
    </row>
    <row r="213" spans="1:14" s="33" customFormat="1" ht="12" x14ac:dyDescent="0.2">
      <c r="A213" s="2" t="s">
        <v>545</v>
      </c>
      <c r="B213" s="143" t="s">
        <v>546</v>
      </c>
      <c r="C213" s="144"/>
      <c r="D213" s="144"/>
      <c r="E213" s="144"/>
      <c r="F213" s="144"/>
      <c r="G213" s="144"/>
      <c r="H213" s="145"/>
      <c r="I213" s="3" t="s">
        <v>15</v>
      </c>
      <c r="J213" s="50">
        <v>104.47</v>
      </c>
      <c r="K213" s="50">
        <f>'[1]11.БДДС (ДПН)'!$CS$238/1000</f>
        <v>2.4550200000000002</v>
      </c>
      <c r="L213" s="50" t="s">
        <v>600</v>
      </c>
      <c r="M213" s="50" t="s">
        <v>600</v>
      </c>
      <c r="N213" s="4"/>
    </row>
    <row r="214" spans="1:14" s="33" customFormat="1" ht="12" x14ac:dyDescent="0.2">
      <c r="A214" s="2" t="s">
        <v>547</v>
      </c>
      <c r="B214" s="143" t="s">
        <v>548</v>
      </c>
      <c r="C214" s="144"/>
      <c r="D214" s="144"/>
      <c r="E214" s="144"/>
      <c r="F214" s="144"/>
      <c r="G214" s="144"/>
      <c r="H214" s="145"/>
      <c r="I214" s="3" t="s">
        <v>15</v>
      </c>
      <c r="J214" s="50">
        <v>5.6</v>
      </c>
      <c r="K214" s="50" t="s">
        <v>600</v>
      </c>
      <c r="L214" s="50" t="s">
        <v>600</v>
      </c>
      <c r="M214" s="50" t="s">
        <v>600</v>
      </c>
      <c r="N214" s="4"/>
    </row>
    <row r="215" spans="1:14" s="33" customFormat="1" ht="12" x14ac:dyDescent="0.2">
      <c r="A215" s="2" t="s">
        <v>549</v>
      </c>
      <c r="B215" s="143" t="s">
        <v>550</v>
      </c>
      <c r="C215" s="144"/>
      <c r="D215" s="144"/>
      <c r="E215" s="144"/>
      <c r="F215" s="144"/>
      <c r="G215" s="144"/>
      <c r="H215" s="145"/>
      <c r="I215" s="3" t="s">
        <v>15</v>
      </c>
      <c r="J215" s="50">
        <v>0</v>
      </c>
      <c r="K215" s="50">
        <v>0</v>
      </c>
      <c r="L215" s="50">
        <v>0</v>
      </c>
      <c r="M215" s="50">
        <v>0</v>
      </c>
      <c r="N215" s="4"/>
    </row>
    <row r="216" spans="1:14" s="33" customFormat="1" ht="12" x14ac:dyDescent="0.2">
      <c r="A216" s="2" t="s">
        <v>551</v>
      </c>
      <c r="B216" s="143" t="s">
        <v>552</v>
      </c>
      <c r="C216" s="144"/>
      <c r="D216" s="144"/>
      <c r="E216" s="144"/>
      <c r="F216" s="144"/>
      <c r="G216" s="144"/>
      <c r="H216" s="145"/>
      <c r="I216" s="3" t="s">
        <v>15</v>
      </c>
      <c r="J216" s="50">
        <v>0</v>
      </c>
      <c r="K216" s="50">
        <v>0</v>
      </c>
      <c r="L216" s="50">
        <v>0</v>
      </c>
      <c r="M216" s="50">
        <v>0</v>
      </c>
      <c r="N216" s="4"/>
    </row>
    <row r="217" spans="1:14" s="33" customFormat="1" ht="12" x14ac:dyDescent="0.2">
      <c r="A217" s="2" t="s">
        <v>553</v>
      </c>
      <c r="B217" s="143" t="s">
        <v>554</v>
      </c>
      <c r="C217" s="144"/>
      <c r="D217" s="144"/>
      <c r="E217" s="144"/>
      <c r="F217" s="144"/>
      <c r="G217" s="144"/>
      <c r="H217" s="145"/>
      <c r="I217" s="3" t="s">
        <v>15</v>
      </c>
      <c r="J217" s="50">
        <v>0</v>
      </c>
      <c r="K217" s="50">
        <v>0</v>
      </c>
      <c r="L217" s="50">
        <f>K217-0</f>
        <v>0</v>
      </c>
      <c r="M217" s="50">
        <v>100</v>
      </c>
      <c r="N217" s="4"/>
    </row>
    <row r="218" spans="1:14" s="33" customFormat="1" ht="12" x14ac:dyDescent="0.2">
      <c r="A218" s="2" t="s">
        <v>555</v>
      </c>
      <c r="B218" s="140" t="s">
        <v>556</v>
      </c>
      <c r="C218" s="141"/>
      <c r="D218" s="141"/>
      <c r="E218" s="141"/>
      <c r="F218" s="141"/>
      <c r="G218" s="141"/>
      <c r="H218" s="142"/>
      <c r="I218" s="3" t="s">
        <v>15</v>
      </c>
      <c r="J218" s="50">
        <v>0</v>
      </c>
      <c r="K218" s="50">
        <v>0</v>
      </c>
      <c r="L218" s="50">
        <f t="shared" ref="L218:M218" si="33">K218-J218</f>
        <v>0</v>
      </c>
      <c r="M218" s="50">
        <f t="shared" si="33"/>
        <v>0</v>
      </c>
      <c r="N218" s="4"/>
    </row>
    <row r="219" spans="1:14" s="33" customFormat="1" ht="12" x14ac:dyDescent="0.2">
      <c r="A219" s="2" t="s">
        <v>557</v>
      </c>
      <c r="B219" s="140" t="s">
        <v>558</v>
      </c>
      <c r="C219" s="141"/>
      <c r="D219" s="141"/>
      <c r="E219" s="141"/>
      <c r="F219" s="141"/>
      <c r="G219" s="141"/>
      <c r="H219" s="142"/>
      <c r="I219" s="3" t="s">
        <v>15</v>
      </c>
      <c r="J219" s="50">
        <v>0</v>
      </c>
      <c r="K219" s="50">
        <v>0</v>
      </c>
      <c r="L219" s="50">
        <v>0</v>
      </c>
      <c r="M219" s="50">
        <v>0</v>
      </c>
      <c r="N219" s="4"/>
    </row>
    <row r="220" spans="1:14" s="33" customFormat="1" ht="12" x14ac:dyDescent="0.2">
      <c r="A220" s="2" t="s">
        <v>559</v>
      </c>
      <c r="B220" s="140" t="s">
        <v>106</v>
      </c>
      <c r="C220" s="141"/>
      <c r="D220" s="141"/>
      <c r="E220" s="141"/>
      <c r="F220" s="141"/>
      <c r="G220" s="141"/>
      <c r="H220" s="142"/>
      <c r="I220" s="3" t="s">
        <v>238</v>
      </c>
      <c r="J220" s="50" t="s">
        <v>600</v>
      </c>
      <c r="K220" s="50" t="s">
        <v>600</v>
      </c>
      <c r="L220" s="50" t="s">
        <v>600</v>
      </c>
      <c r="M220" s="50" t="s">
        <v>600</v>
      </c>
      <c r="N220" s="4"/>
    </row>
    <row r="221" spans="1:14" s="33" customFormat="1" ht="12.75" thickBot="1" x14ac:dyDescent="0.25">
      <c r="A221" s="1" t="s">
        <v>560</v>
      </c>
      <c r="B221" s="152" t="s">
        <v>561</v>
      </c>
      <c r="C221" s="153"/>
      <c r="D221" s="153"/>
      <c r="E221" s="153"/>
      <c r="F221" s="153"/>
      <c r="G221" s="153"/>
      <c r="H221" s="154"/>
      <c r="I221" s="51" t="s">
        <v>15</v>
      </c>
      <c r="J221" s="87">
        <v>0</v>
      </c>
      <c r="K221" s="87">
        <v>0</v>
      </c>
      <c r="L221" s="87">
        <v>0</v>
      </c>
      <c r="M221" s="87">
        <v>0</v>
      </c>
      <c r="N221" s="54"/>
    </row>
    <row r="222" spans="1:14" s="49" customFormat="1" ht="12" x14ac:dyDescent="0.2">
      <c r="A222" s="64" t="s">
        <v>562</v>
      </c>
      <c r="B222" s="149" t="s">
        <v>563</v>
      </c>
      <c r="C222" s="150"/>
      <c r="D222" s="150"/>
      <c r="E222" s="150"/>
      <c r="F222" s="150"/>
      <c r="G222" s="150"/>
      <c r="H222" s="151"/>
      <c r="I222" s="65" t="s">
        <v>15</v>
      </c>
      <c r="J222" s="109">
        <v>102.25</v>
      </c>
      <c r="K222" s="128">
        <f>K223+K224</f>
        <v>2.28359544</v>
      </c>
      <c r="L222" s="109">
        <f>K222-J222</f>
        <v>-99.966404560000001</v>
      </c>
      <c r="M222" s="109">
        <f>L222/J222*100</f>
        <v>-97.766654826405869</v>
      </c>
      <c r="N222" s="63"/>
    </row>
    <row r="223" spans="1:14" s="33" customFormat="1" ht="12" x14ac:dyDescent="0.2">
      <c r="A223" s="2" t="s">
        <v>564</v>
      </c>
      <c r="B223" s="140" t="s">
        <v>565</v>
      </c>
      <c r="C223" s="141"/>
      <c r="D223" s="141"/>
      <c r="E223" s="141"/>
      <c r="F223" s="141"/>
      <c r="G223" s="141"/>
      <c r="H223" s="142"/>
      <c r="I223" s="3" t="s">
        <v>15</v>
      </c>
      <c r="J223" s="129">
        <v>2.25</v>
      </c>
      <c r="K223" s="50">
        <v>2.28359544</v>
      </c>
      <c r="L223" s="50">
        <f>K223-J223</f>
        <v>3.3595440000000032E-2</v>
      </c>
      <c r="M223" s="50">
        <v>0</v>
      </c>
      <c r="N223" s="4"/>
    </row>
    <row r="224" spans="1:14" s="33" customFormat="1" ht="12" x14ac:dyDescent="0.2">
      <c r="A224" s="2" t="s">
        <v>566</v>
      </c>
      <c r="B224" s="140" t="s">
        <v>567</v>
      </c>
      <c r="C224" s="141"/>
      <c r="D224" s="141"/>
      <c r="E224" s="141"/>
      <c r="F224" s="141"/>
      <c r="G224" s="141"/>
      <c r="H224" s="142"/>
      <c r="I224" s="3" t="s">
        <v>15</v>
      </c>
      <c r="J224" s="50">
        <v>100</v>
      </c>
      <c r="K224" s="50">
        <f>K225+K226</f>
        <v>0</v>
      </c>
      <c r="L224" s="50">
        <f>K224-J224</f>
        <v>-100</v>
      </c>
      <c r="M224" s="50">
        <f t="shared" ref="M224" si="34">L224/J224*100</f>
        <v>-100</v>
      </c>
      <c r="N224" s="4"/>
    </row>
    <row r="225" spans="1:14" s="33" customFormat="1" ht="12" x14ac:dyDescent="0.2">
      <c r="A225" s="2" t="s">
        <v>568</v>
      </c>
      <c r="B225" s="143" t="s">
        <v>569</v>
      </c>
      <c r="C225" s="144"/>
      <c r="D225" s="144"/>
      <c r="E225" s="144"/>
      <c r="F225" s="144"/>
      <c r="G225" s="144"/>
      <c r="H225" s="145"/>
      <c r="I225" s="3" t="s">
        <v>15</v>
      </c>
      <c r="J225" s="50">
        <v>100</v>
      </c>
      <c r="K225" s="50">
        <v>0</v>
      </c>
      <c r="L225" s="50">
        <f>K225-J225</f>
        <v>-100</v>
      </c>
      <c r="M225" s="50">
        <f t="shared" ref="M225" si="35">L225/J225*100</f>
        <v>-100</v>
      </c>
      <c r="N225" s="4"/>
    </row>
    <row r="226" spans="1:14" s="33" customFormat="1" ht="12" x14ac:dyDescent="0.2">
      <c r="A226" s="2" t="s">
        <v>570</v>
      </c>
      <c r="B226" s="143" t="s">
        <v>571</v>
      </c>
      <c r="C226" s="144"/>
      <c r="D226" s="144"/>
      <c r="E226" s="144"/>
      <c r="F226" s="144"/>
      <c r="G226" s="144"/>
      <c r="H226" s="145"/>
      <c r="I226" s="3" t="s">
        <v>15</v>
      </c>
      <c r="J226" s="129">
        <v>0</v>
      </c>
      <c r="K226" s="50">
        <v>0</v>
      </c>
      <c r="L226" s="50">
        <f t="shared" ref="L226:M234" si="36">K226-J226</f>
        <v>0</v>
      </c>
      <c r="M226" s="50">
        <f t="shared" si="36"/>
        <v>0</v>
      </c>
      <c r="N226" s="4"/>
    </row>
    <row r="227" spans="1:14" s="33" customFormat="1" ht="12" x14ac:dyDescent="0.2">
      <c r="A227" s="2" t="s">
        <v>572</v>
      </c>
      <c r="B227" s="143" t="s">
        <v>210</v>
      </c>
      <c r="C227" s="144"/>
      <c r="D227" s="144"/>
      <c r="E227" s="144"/>
      <c r="F227" s="144"/>
      <c r="G227" s="144"/>
      <c r="H227" s="145"/>
      <c r="I227" s="3" t="s">
        <v>15</v>
      </c>
      <c r="J227" s="50">
        <v>0</v>
      </c>
      <c r="K227" s="50">
        <v>0</v>
      </c>
      <c r="L227" s="50">
        <v>0</v>
      </c>
      <c r="M227" s="50">
        <v>0</v>
      </c>
      <c r="N227" s="4"/>
    </row>
    <row r="228" spans="1:14" s="33" customFormat="1" ht="12" x14ac:dyDescent="0.2">
      <c r="A228" s="2" t="s">
        <v>573</v>
      </c>
      <c r="B228" s="140" t="s">
        <v>574</v>
      </c>
      <c r="C228" s="141"/>
      <c r="D228" s="141"/>
      <c r="E228" s="141"/>
      <c r="F228" s="141"/>
      <c r="G228" s="141"/>
      <c r="H228" s="142"/>
      <c r="I228" s="3" t="s">
        <v>15</v>
      </c>
      <c r="J228" s="50">
        <v>0</v>
      </c>
      <c r="K228" s="50">
        <v>0</v>
      </c>
      <c r="L228" s="50">
        <v>0</v>
      </c>
      <c r="M228" s="50">
        <v>0</v>
      </c>
      <c r="N228" s="4"/>
    </row>
    <row r="229" spans="1:14" s="33" customFormat="1" ht="12" x14ac:dyDescent="0.2">
      <c r="A229" s="2" t="s">
        <v>575</v>
      </c>
      <c r="B229" s="140" t="s">
        <v>576</v>
      </c>
      <c r="C229" s="141"/>
      <c r="D229" s="141"/>
      <c r="E229" s="141"/>
      <c r="F229" s="141"/>
      <c r="G229" s="141"/>
      <c r="H229" s="142"/>
      <c r="I229" s="3" t="s">
        <v>15</v>
      </c>
      <c r="J229" s="50">
        <v>0</v>
      </c>
      <c r="K229" s="50">
        <v>0</v>
      </c>
      <c r="L229" s="50">
        <v>0</v>
      </c>
      <c r="M229" s="50">
        <v>0</v>
      </c>
      <c r="N229" s="4"/>
    </row>
    <row r="230" spans="1:14" s="33" customFormat="1" ht="12" x14ac:dyDescent="0.2">
      <c r="A230" s="2" t="s">
        <v>577</v>
      </c>
      <c r="B230" s="143" t="s">
        <v>578</v>
      </c>
      <c r="C230" s="144"/>
      <c r="D230" s="144"/>
      <c r="E230" s="144"/>
      <c r="F230" s="144"/>
      <c r="G230" s="144"/>
      <c r="H230" s="145"/>
      <c r="I230" s="3" t="s">
        <v>15</v>
      </c>
      <c r="J230" s="50">
        <v>0</v>
      </c>
      <c r="K230" s="50">
        <v>0</v>
      </c>
      <c r="L230" s="50">
        <v>0</v>
      </c>
      <c r="M230" s="50">
        <v>0</v>
      </c>
      <c r="N230" s="4"/>
    </row>
    <row r="231" spans="1:14" s="33" customFormat="1" ht="12" x14ac:dyDescent="0.2">
      <c r="A231" s="2" t="s">
        <v>579</v>
      </c>
      <c r="B231" s="143" t="s">
        <v>592</v>
      </c>
      <c r="C231" s="144"/>
      <c r="D231" s="144"/>
      <c r="E231" s="144"/>
      <c r="F231" s="144"/>
      <c r="G231" s="144"/>
      <c r="H231" s="145"/>
      <c r="I231" s="3" t="s">
        <v>15</v>
      </c>
      <c r="J231" s="50">
        <v>0</v>
      </c>
      <c r="K231" s="50">
        <v>0</v>
      </c>
      <c r="L231" s="50">
        <v>0</v>
      </c>
      <c r="M231" s="50">
        <v>0</v>
      </c>
      <c r="N231" s="4"/>
    </row>
    <row r="232" spans="1:14" s="33" customFormat="1" ht="12" x14ac:dyDescent="0.2">
      <c r="A232" s="2" t="s">
        <v>580</v>
      </c>
      <c r="B232" s="140" t="s">
        <v>581</v>
      </c>
      <c r="C232" s="141"/>
      <c r="D232" s="141"/>
      <c r="E232" s="141"/>
      <c r="F232" s="141"/>
      <c r="G232" s="141"/>
      <c r="H232" s="142"/>
      <c r="I232" s="3" t="s">
        <v>15</v>
      </c>
      <c r="J232" s="50">
        <v>0</v>
      </c>
      <c r="K232" s="50">
        <v>0</v>
      </c>
      <c r="L232" s="50">
        <v>0</v>
      </c>
      <c r="M232" s="50">
        <v>0</v>
      </c>
      <c r="N232" s="4"/>
    </row>
    <row r="233" spans="1:14" s="33" customFormat="1" ht="12" x14ac:dyDescent="0.2">
      <c r="A233" s="2" t="s">
        <v>582</v>
      </c>
      <c r="B233" s="140" t="s">
        <v>583</v>
      </c>
      <c r="C233" s="141"/>
      <c r="D233" s="141"/>
      <c r="E233" s="141"/>
      <c r="F233" s="141"/>
      <c r="G233" s="141"/>
      <c r="H233" s="142"/>
      <c r="I233" s="3" t="s">
        <v>15</v>
      </c>
      <c r="J233" s="50">
        <v>0</v>
      </c>
      <c r="K233" s="50">
        <v>0</v>
      </c>
      <c r="L233" s="50">
        <v>0</v>
      </c>
      <c r="M233" s="50">
        <v>0</v>
      </c>
      <c r="N233" s="4"/>
    </row>
    <row r="234" spans="1:14" s="33" customFormat="1" ht="12.75" thickBot="1" x14ac:dyDescent="0.25">
      <c r="A234" s="71" t="s">
        <v>584</v>
      </c>
      <c r="B234" s="155" t="s">
        <v>585</v>
      </c>
      <c r="C234" s="156"/>
      <c r="D234" s="156"/>
      <c r="E234" s="156"/>
      <c r="F234" s="156"/>
      <c r="G234" s="156"/>
      <c r="H234" s="157"/>
      <c r="I234" s="72" t="s">
        <v>15</v>
      </c>
      <c r="J234" s="52">
        <v>0</v>
      </c>
      <c r="K234" s="52">
        <v>0</v>
      </c>
      <c r="L234" s="52">
        <f t="shared" si="36"/>
        <v>0</v>
      </c>
      <c r="M234" s="50">
        <v>0</v>
      </c>
      <c r="N234" s="73"/>
    </row>
    <row r="235" spans="1:14" s="49" customFormat="1" ht="12" x14ac:dyDescent="0.2">
      <c r="A235" s="64" t="s">
        <v>586</v>
      </c>
      <c r="B235" s="149" t="s">
        <v>587</v>
      </c>
      <c r="C235" s="150"/>
      <c r="D235" s="150"/>
      <c r="E235" s="150"/>
      <c r="F235" s="150"/>
      <c r="G235" s="150"/>
      <c r="H235" s="151"/>
      <c r="I235" s="65" t="s">
        <v>15</v>
      </c>
      <c r="J235" s="109">
        <v>275.52300000000002</v>
      </c>
      <c r="K235" s="109">
        <v>0</v>
      </c>
      <c r="L235" s="109">
        <f>K235-J235</f>
        <v>-275.52300000000002</v>
      </c>
      <c r="M235" s="109">
        <f>L235/J235*100</f>
        <v>-100</v>
      </c>
      <c r="N235" s="63"/>
    </row>
    <row r="236" spans="1:14" s="33" customFormat="1" ht="12" x14ac:dyDescent="0.2">
      <c r="A236" s="2" t="s">
        <v>588</v>
      </c>
      <c r="B236" s="140" t="s">
        <v>589</v>
      </c>
      <c r="C236" s="141"/>
      <c r="D236" s="141"/>
      <c r="E236" s="141"/>
      <c r="F236" s="141"/>
      <c r="G236" s="141"/>
      <c r="H236" s="142"/>
      <c r="I236" s="3" t="s">
        <v>15</v>
      </c>
      <c r="J236" s="50">
        <v>100</v>
      </c>
      <c r="K236" s="50">
        <v>0</v>
      </c>
      <c r="L236" s="50">
        <f>K236-J236</f>
        <v>-100</v>
      </c>
      <c r="M236" s="50">
        <f t="shared" ref="M236" si="37">L236/J236*100</f>
        <v>-100</v>
      </c>
      <c r="N236" s="4"/>
    </row>
    <row r="237" spans="1:14" s="33" customFormat="1" ht="12" x14ac:dyDescent="0.2">
      <c r="A237" s="2" t="s">
        <v>590</v>
      </c>
      <c r="B237" s="143" t="s">
        <v>569</v>
      </c>
      <c r="C237" s="144"/>
      <c r="D237" s="144"/>
      <c r="E237" s="144"/>
      <c r="F237" s="144"/>
      <c r="G237" s="144"/>
      <c r="H237" s="145"/>
      <c r="I237" s="3" t="s">
        <v>15</v>
      </c>
      <c r="J237" s="50">
        <v>0</v>
      </c>
      <c r="K237" s="50" t="s">
        <v>600</v>
      </c>
      <c r="L237" s="50" t="s">
        <v>600</v>
      </c>
      <c r="M237" s="50" t="s">
        <v>600</v>
      </c>
      <c r="N237" s="4"/>
    </row>
    <row r="238" spans="1:14" s="33" customFormat="1" ht="12" x14ac:dyDescent="0.2">
      <c r="A238" s="2" t="s">
        <v>591</v>
      </c>
      <c r="B238" s="143" t="s">
        <v>571</v>
      </c>
      <c r="C238" s="144"/>
      <c r="D238" s="144"/>
      <c r="E238" s="144"/>
      <c r="F238" s="144"/>
      <c r="G238" s="144"/>
      <c r="H238" s="145"/>
      <c r="I238" s="3" t="s">
        <v>15</v>
      </c>
      <c r="J238" s="50">
        <v>100</v>
      </c>
      <c r="K238" s="50">
        <v>0</v>
      </c>
      <c r="L238" s="50">
        <f>K238-J238</f>
        <v>-100</v>
      </c>
      <c r="M238" s="50">
        <v>0</v>
      </c>
      <c r="N238" s="4"/>
    </row>
    <row r="239" spans="1:14" s="33" customFormat="1" ht="12.75" customHeight="1" x14ac:dyDescent="0.2">
      <c r="A239" s="2" t="s">
        <v>209</v>
      </c>
      <c r="B239" s="143" t="s">
        <v>210</v>
      </c>
      <c r="C239" s="144"/>
      <c r="D239" s="144"/>
      <c r="E239" s="144"/>
      <c r="F239" s="144"/>
      <c r="G239" s="144"/>
      <c r="H239" s="145"/>
      <c r="I239" s="3" t="s">
        <v>15</v>
      </c>
      <c r="J239" s="50">
        <v>0</v>
      </c>
      <c r="K239" s="50" t="s">
        <v>600</v>
      </c>
      <c r="L239" s="50" t="s">
        <v>600</v>
      </c>
      <c r="M239" s="50" t="s">
        <v>600</v>
      </c>
      <c r="N239" s="66"/>
    </row>
    <row r="240" spans="1:14" s="33" customFormat="1" ht="12.75" customHeight="1" x14ac:dyDescent="0.2">
      <c r="A240" s="2" t="s">
        <v>211</v>
      </c>
      <c r="B240" s="140" t="s">
        <v>212</v>
      </c>
      <c r="C240" s="141"/>
      <c r="D240" s="141"/>
      <c r="E240" s="141"/>
      <c r="F240" s="141"/>
      <c r="G240" s="141"/>
      <c r="H240" s="142"/>
      <c r="I240" s="3" t="s">
        <v>15</v>
      </c>
      <c r="J240" s="50">
        <v>175.52</v>
      </c>
      <c r="K240" s="50" t="s">
        <v>238</v>
      </c>
      <c r="L240" s="50" t="s">
        <v>600</v>
      </c>
      <c r="M240" s="50" t="s">
        <v>238</v>
      </c>
      <c r="N240" s="66"/>
    </row>
    <row r="241" spans="1:16" s="33" customFormat="1" ht="12.75" customHeight="1" x14ac:dyDescent="0.2">
      <c r="A241" s="2" t="s">
        <v>213</v>
      </c>
      <c r="B241" s="140" t="s">
        <v>214</v>
      </c>
      <c r="C241" s="141"/>
      <c r="D241" s="141"/>
      <c r="E241" s="141"/>
      <c r="F241" s="141"/>
      <c r="G241" s="141"/>
      <c r="H241" s="142"/>
      <c r="I241" s="3" t="s">
        <v>15</v>
      </c>
      <c r="J241" s="50">
        <v>0</v>
      </c>
      <c r="K241" s="50">
        <v>0</v>
      </c>
      <c r="L241" s="50">
        <f>K241-J241</f>
        <v>0</v>
      </c>
      <c r="M241" s="50">
        <f>L241-K241</f>
        <v>0</v>
      </c>
      <c r="N241" s="4"/>
    </row>
    <row r="242" spans="1:16" s="33" customFormat="1" ht="24" customHeight="1" x14ac:dyDescent="0.2">
      <c r="A242" s="2" t="s">
        <v>215</v>
      </c>
      <c r="B242" s="146" t="s">
        <v>216</v>
      </c>
      <c r="C242" s="147"/>
      <c r="D242" s="147"/>
      <c r="E242" s="147"/>
      <c r="F242" s="147"/>
      <c r="G242" s="147"/>
      <c r="H242" s="148"/>
      <c r="I242" s="3" t="s">
        <v>15</v>
      </c>
      <c r="J242" s="116">
        <v>606.5</v>
      </c>
      <c r="K242" s="116">
        <f>K167-K185</f>
        <v>175.78158193000002</v>
      </c>
      <c r="L242" s="116">
        <f>K242-J242</f>
        <v>-430.71841806999998</v>
      </c>
      <c r="M242" s="116">
        <f t="shared" ref="M242:M243" si="38">L242/J242*100</f>
        <v>-71.017051619126121</v>
      </c>
      <c r="N242" s="4"/>
    </row>
    <row r="243" spans="1:16" s="33" customFormat="1" ht="24" customHeight="1" x14ac:dyDescent="0.2">
      <c r="A243" s="2" t="s">
        <v>217</v>
      </c>
      <c r="B243" s="146" t="s">
        <v>218</v>
      </c>
      <c r="C243" s="147"/>
      <c r="D243" s="147"/>
      <c r="E243" s="147"/>
      <c r="F243" s="147"/>
      <c r="G243" s="147"/>
      <c r="H243" s="148"/>
      <c r="I243" s="3" t="s">
        <v>15</v>
      </c>
      <c r="J243" s="116">
        <v>-418.9</v>
      </c>
      <c r="K243" s="116">
        <f>K203-K210</f>
        <v>-73.331310000000016</v>
      </c>
      <c r="L243" s="116">
        <f>K243-J243</f>
        <v>345.56868999999995</v>
      </c>
      <c r="M243" s="116">
        <f t="shared" si="38"/>
        <v>-82.494316065886835</v>
      </c>
      <c r="N243" s="4"/>
    </row>
    <row r="244" spans="1:16" s="33" customFormat="1" ht="12" x14ac:dyDescent="0.2">
      <c r="A244" s="2" t="s">
        <v>219</v>
      </c>
      <c r="B244" s="140" t="s">
        <v>220</v>
      </c>
      <c r="C244" s="141"/>
      <c r="D244" s="141"/>
      <c r="E244" s="141"/>
      <c r="F244" s="141"/>
      <c r="G244" s="141"/>
      <c r="H244" s="142"/>
      <c r="I244" s="3" t="s">
        <v>15</v>
      </c>
      <c r="J244" s="50">
        <v>-418.9</v>
      </c>
      <c r="K244" s="50" t="s">
        <v>238</v>
      </c>
      <c r="L244" s="50" t="s">
        <v>238</v>
      </c>
      <c r="M244" s="50" t="s">
        <v>238</v>
      </c>
      <c r="N244" s="4"/>
    </row>
    <row r="245" spans="1:16" s="33" customFormat="1" ht="12" x14ac:dyDescent="0.2">
      <c r="A245" s="2" t="s">
        <v>221</v>
      </c>
      <c r="B245" s="140" t="s">
        <v>222</v>
      </c>
      <c r="C245" s="141"/>
      <c r="D245" s="141"/>
      <c r="E245" s="141"/>
      <c r="F245" s="141"/>
      <c r="G245" s="141"/>
      <c r="H245" s="142"/>
      <c r="I245" s="3" t="s">
        <v>15</v>
      </c>
      <c r="J245" s="50">
        <v>0</v>
      </c>
      <c r="K245" s="50" t="s">
        <v>238</v>
      </c>
      <c r="L245" s="50" t="s">
        <v>238</v>
      </c>
      <c r="M245" s="50" t="s">
        <v>238</v>
      </c>
      <c r="N245" s="4"/>
    </row>
    <row r="246" spans="1:16" s="33" customFormat="1" ht="24" customHeight="1" x14ac:dyDescent="0.2">
      <c r="A246" s="2" t="s">
        <v>223</v>
      </c>
      <c r="B246" s="146" t="s">
        <v>224</v>
      </c>
      <c r="C246" s="147"/>
      <c r="D246" s="147"/>
      <c r="E246" s="147"/>
      <c r="F246" s="147"/>
      <c r="G246" s="147"/>
      <c r="H246" s="148"/>
      <c r="I246" s="3" t="s">
        <v>15</v>
      </c>
      <c r="J246" s="116">
        <v>-173.27300000000002</v>
      </c>
      <c r="K246" s="116">
        <f>K222-K235</f>
        <v>2.28359544</v>
      </c>
      <c r="L246" s="116">
        <f>K246-J246</f>
        <v>175.55659544000002</v>
      </c>
      <c r="M246" s="116">
        <f t="shared" ref="M246" si="39">L246/J246*100</f>
        <v>-101.31791764441085</v>
      </c>
      <c r="N246" s="4"/>
    </row>
    <row r="247" spans="1:16" s="33" customFormat="1" ht="12" x14ac:dyDescent="0.2">
      <c r="A247" s="2" t="s">
        <v>225</v>
      </c>
      <c r="B247" s="140" t="s">
        <v>226</v>
      </c>
      <c r="C247" s="141"/>
      <c r="D247" s="141"/>
      <c r="E247" s="141"/>
      <c r="F247" s="141"/>
      <c r="G247" s="141"/>
      <c r="H247" s="142"/>
      <c r="I247" s="3" t="s">
        <v>15</v>
      </c>
      <c r="J247" s="50">
        <v>0</v>
      </c>
      <c r="K247" s="50" t="s">
        <v>238</v>
      </c>
      <c r="L247" s="50" t="s">
        <v>238</v>
      </c>
      <c r="M247" s="50" t="s">
        <v>238</v>
      </c>
      <c r="N247" s="4"/>
    </row>
    <row r="248" spans="1:16" s="33" customFormat="1" ht="12" x14ac:dyDescent="0.2">
      <c r="A248" s="2" t="s">
        <v>227</v>
      </c>
      <c r="B248" s="140" t="s">
        <v>228</v>
      </c>
      <c r="C248" s="141"/>
      <c r="D248" s="141"/>
      <c r="E248" s="141"/>
      <c r="F248" s="141"/>
      <c r="G248" s="141"/>
      <c r="H248" s="142"/>
      <c r="I248" s="3" t="s">
        <v>15</v>
      </c>
      <c r="J248" s="50">
        <v>-173.27</v>
      </c>
      <c r="K248" s="50" t="s">
        <v>238</v>
      </c>
      <c r="L248" s="50" t="s">
        <v>238</v>
      </c>
      <c r="M248" s="50" t="s">
        <v>238</v>
      </c>
      <c r="N248" s="4"/>
    </row>
    <row r="249" spans="1:16" s="33" customFormat="1" ht="12" x14ac:dyDescent="0.2">
      <c r="A249" s="2" t="s">
        <v>229</v>
      </c>
      <c r="B249" s="237" t="s">
        <v>230</v>
      </c>
      <c r="C249" s="238"/>
      <c r="D249" s="238"/>
      <c r="E249" s="238"/>
      <c r="F249" s="238"/>
      <c r="G249" s="238"/>
      <c r="H249" s="239"/>
      <c r="I249" s="3" t="s">
        <v>15</v>
      </c>
      <c r="J249" s="50">
        <v>0</v>
      </c>
      <c r="K249" s="50" t="s">
        <v>238</v>
      </c>
      <c r="L249" s="50" t="s">
        <v>238</v>
      </c>
      <c r="M249" s="50" t="s">
        <v>238</v>
      </c>
      <c r="N249" s="4"/>
    </row>
    <row r="250" spans="1:16" s="33" customFormat="1" ht="12" x14ac:dyDescent="0.2">
      <c r="A250" s="2" t="s">
        <v>231</v>
      </c>
      <c r="B250" s="237" t="s">
        <v>232</v>
      </c>
      <c r="C250" s="238"/>
      <c r="D250" s="238"/>
      <c r="E250" s="238"/>
      <c r="F250" s="238"/>
      <c r="G250" s="238"/>
      <c r="H250" s="239"/>
      <c r="I250" s="3" t="s">
        <v>15</v>
      </c>
      <c r="J250" s="119">
        <v>14.326999999999998</v>
      </c>
      <c r="K250" s="119">
        <f>K242+K243+K246</f>
        <v>104.73386737</v>
      </c>
      <c r="L250" s="120">
        <f>K250-J250</f>
        <v>90.406867370000001</v>
      </c>
      <c r="M250" s="120">
        <f t="shared" ref="M250:M252" si="40">L250/J250*100</f>
        <v>631.02441104208845</v>
      </c>
      <c r="N250" s="4"/>
    </row>
    <row r="251" spans="1:16" s="33" customFormat="1" ht="12" x14ac:dyDescent="0.2">
      <c r="A251" s="2" t="s">
        <v>233</v>
      </c>
      <c r="B251" s="237" t="s">
        <v>234</v>
      </c>
      <c r="C251" s="238"/>
      <c r="D251" s="238"/>
      <c r="E251" s="238"/>
      <c r="F251" s="238"/>
      <c r="G251" s="238"/>
      <c r="H251" s="239"/>
      <c r="I251" s="3" t="s">
        <v>15</v>
      </c>
      <c r="J251" s="120">
        <v>99.12599999999992</v>
      </c>
      <c r="K251" s="119">
        <v>82.864566009999862</v>
      </c>
      <c r="L251" s="120">
        <f>K251-J251</f>
        <v>-16.261433990000057</v>
      </c>
      <c r="M251" s="120">
        <f t="shared" si="40"/>
        <v>-16.404812047293415</v>
      </c>
      <c r="N251" s="4"/>
    </row>
    <row r="252" spans="1:16" s="33" customFormat="1" ht="12.75" thickBot="1" x14ac:dyDescent="0.25">
      <c r="A252" s="1" t="s">
        <v>235</v>
      </c>
      <c r="B252" s="240" t="s">
        <v>236</v>
      </c>
      <c r="C252" s="241"/>
      <c r="D252" s="241"/>
      <c r="E252" s="241"/>
      <c r="F252" s="241"/>
      <c r="G252" s="241"/>
      <c r="H252" s="242"/>
      <c r="I252" s="51" t="s">
        <v>15</v>
      </c>
      <c r="J252" s="121">
        <v>113.45299999999992</v>
      </c>
      <c r="K252" s="121">
        <f>K251+K250</f>
        <v>187.59843337999985</v>
      </c>
      <c r="L252" s="122">
        <f>K252-J252</f>
        <v>74.145433379999929</v>
      </c>
      <c r="M252" s="120">
        <f t="shared" si="40"/>
        <v>65.353435678210346</v>
      </c>
      <c r="N252" s="54"/>
      <c r="P252" s="95"/>
    </row>
    <row r="253" spans="1:16" s="33" customFormat="1" ht="12" x14ac:dyDescent="0.2">
      <c r="A253" s="88" t="s">
        <v>237</v>
      </c>
      <c r="B253" s="221" t="s">
        <v>106</v>
      </c>
      <c r="C253" s="222"/>
      <c r="D253" s="222"/>
      <c r="E253" s="222"/>
      <c r="F253" s="222"/>
      <c r="G253" s="222"/>
      <c r="H253" s="223"/>
      <c r="I253" s="89" t="s">
        <v>238</v>
      </c>
      <c r="J253" s="86" t="s">
        <v>600</v>
      </c>
      <c r="K253" s="86" t="s">
        <v>600</v>
      </c>
      <c r="L253" s="86" t="s">
        <v>600</v>
      </c>
      <c r="M253" s="86" t="s">
        <v>600</v>
      </c>
      <c r="N253" s="90"/>
    </row>
    <row r="254" spans="1:16" s="33" customFormat="1" ht="12" x14ac:dyDescent="0.2">
      <c r="A254" s="2" t="s">
        <v>239</v>
      </c>
      <c r="B254" s="140" t="s">
        <v>240</v>
      </c>
      <c r="C254" s="141"/>
      <c r="D254" s="141"/>
      <c r="E254" s="141"/>
      <c r="F254" s="141"/>
      <c r="G254" s="141"/>
      <c r="H254" s="142"/>
      <c r="I254" s="3" t="s">
        <v>15</v>
      </c>
      <c r="J254" s="50">
        <v>218.21</v>
      </c>
      <c r="K254" s="50">
        <f>'[1]12.Прогнозный баланс'!$V$36/1000</f>
        <v>197.98757700000002</v>
      </c>
      <c r="L254" s="50">
        <f>K254-J254</f>
        <v>-20.222422999999992</v>
      </c>
      <c r="M254" s="50">
        <f t="shared" ref="M254" si="41">L254/J254*100</f>
        <v>-9.2674135007561489</v>
      </c>
      <c r="N254" s="4"/>
    </row>
    <row r="255" spans="1:16" s="33" customFormat="1" ht="12" x14ac:dyDescent="0.2">
      <c r="A255" s="2" t="s">
        <v>241</v>
      </c>
      <c r="B255" s="143" t="s">
        <v>242</v>
      </c>
      <c r="C255" s="144"/>
      <c r="D255" s="144"/>
      <c r="E255" s="144"/>
      <c r="F255" s="144"/>
      <c r="G255" s="144"/>
      <c r="H255" s="145"/>
      <c r="I255" s="3" t="s">
        <v>15</v>
      </c>
      <c r="J255" s="50" t="s">
        <v>600</v>
      </c>
      <c r="K255" s="50" t="s">
        <v>600</v>
      </c>
      <c r="L255" s="50" t="s">
        <v>600</v>
      </c>
      <c r="M255" s="50" t="s">
        <v>600</v>
      </c>
      <c r="N255" s="4"/>
    </row>
    <row r="256" spans="1:16" s="33" customFormat="1" ht="12" x14ac:dyDescent="0.2">
      <c r="A256" s="2" t="s">
        <v>243</v>
      </c>
      <c r="B256" s="164" t="s">
        <v>244</v>
      </c>
      <c r="C256" s="165"/>
      <c r="D256" s="165"/>
      <c r="E256" s="165"/>
      <c r="F256" s="165"/>
      <c r="G256" s="165"/>
      <c r="H256" s="166"/>
      <c r="I256" s="3" t="s">
        <v>15</v>
      </c>
      <c r="J256" s="50" t="s">
        <v>600</v>
      </c>
      <c r="K256" s="50" t="s">
        <v>600</v>
      </c>
      <c r="L256" s="50" t="s">
        <v>600</v>
      </c>
      <c r="M256" s="50" t="s">
        <v>600</v>
      </c>
      <c r="N256" s="4"/>
    </row>
    <row r="257" spans="1:14" s="33" customFormat="1" ht="24" customHeight="1" x14ac:dyDescent="0.2">
      <c r="A257" s="2" t="s">
        <v>245</v>
      </c>
      <c r="B257" s="234" t="s">
        <v>19</v>
      </c>
      <c r="C257" s="235"/>
      <c r="D257" s="235"/>
      <c r="E257" s="235"/>
      <c r="F257" s="235"/>
      <c r="G257" s="235"/>
      <c r="H257" s="236"/>
      <c r="I257" s="3" t="s">
        <v>15</v>
      </c>
      <c r="J257" s="50" t="s">
        <v>600</v>
      </c>
      <c r="K257" s="50" t="s">
        <v>600</v>
      </c>
      <c r="L257" s="50" t="s">
        <v>600</v>
      </c>
      <c r="M257" s="50" t="s">
        <v>600</v>
      </c>
      <c r="N257" s="4"/>
    </row>
    <row r="258" spans="1:14" s="33" customFormat="1" ht="12" x14ac:dyDescent="0.2">
      <c r="A258" s="2" t="s">
        <v>246</v>
      </c>
      <c r="B258" s="206" t="s">
        <v>244</v>
      </c>
      <c r="C258" s="207"/>
      <c r="D258" s="207"/>
      <c r="E258" s="207"/>
      <c r="F258" s="207"/>
      <c r="G258" s="207"/>
      <c r="H258" s="208"/>
      <c r="I258" s="3" t="s">
        <v>15</v>
      </c>
      <c r="J258" s="50" t="s">
        <v>600</v>
      </c>
      <c r="K258" s="50" t="s">
        <v>600</v>
      </c>
      <c r="L258" s="50" t="s">
        <v>600</v>
      </c>
      <c r="M258" s="50" t="s">
        <v>600</v>
      </c>
      <c r="N258" s="4"/>
    </row>
    <row r="259" spans="1:14" s="33" customFormat="1" ht="24" customHeight="1" x14ac:dyDescent="0.2">
      <c r="A259" s="2" t="s">
        <v>247</v>
      </c>
      <c r="B259" s="234" t="s">
        <v>21</v>
      </c>
      <c r="C259" s="235"/>
      <c r="D259" s="235"/>
      <c r="E259" s="235"/>
      <c r="F259" s="235"/>
      <c r="G259" s="235"/>
      <c r="H259" s="236"/>
      <c r="I259" s="3" t="s">
        <v>15</v>
      </c>
      <c r="J259" s="50" t="s">
        <v>600</v>
      </c>
      <c r="K259" s="50" t="s">
        <v>600</v>
      </c>
      <c r="L259" s="50" t="s">
        <v>600</v>
      </c>
      <c r="M259" s="50" t="s">
        <v>600</v>
      </c>
      <c r="N259" s="4"/>
    </row>
    <row r="260" spans="1:14" s="33" customFormat="1" ht="12" x14ac:dyDescent="0.2">
      <c r="A260" s="2" t="s">
        <v>248</v>
      </c>
      <c r="B260" s="206" t="s">
        <v>244</v>
      </c>
      <c r="C260" s="207"/>
      <c r="D260" s="207"/>
      <c r="E260" s="207"/>
      <c r="F260" s="207"/>
      <c r="G260" s="207"/>
      <c r="H260" s="208"/>
      <c r="I260" s="3" t="s">
        <v>15</v>
      </c>
      <c r="J260" s="50" t="s">
        <v>600</v>
      </c>
      <c r="K260" s="50" t="s">
        <v>600</v>
      </c>
      <c r="L260" s="50" t="s">
        <v>600</v>
      </c>
      <c r="M260" s="50" t="s">
        <v>600</v>
      </c>
      <c r="N260" s="4"/>
    </row>
    <row r="261" spans="1:14" s="33" customFormat="1" ht="24" customHeight="1" x14ac:dyDescent="0.2">
      <c r="A261" s="2" t="s">
        <v>249</v>
      </c>
      <c r="B261" s="234" t="s">
        <v>23</v>
      </c>
      <c r="C261" s="235"/>
      <c r="D261" s="235"/>
      <c r="E261" s="235"/>
      <c r="F261" s="235"/>
      <c r="G261" s="235"/>
      <c r="H261" s="236"/>
      <c r="I261" s="3" t="s">
        <v>15</v>
      </c>
      <c r="J261" s="50" t="s">
        <v>600</v>
      </c>
      <c r="K261" s="50" t="s">
        <v>600</v>
      </c>
      <c r="L261" s="50" t="s">
        <v>600</v>
      </c>
      <c r="M261" s="50" t="s">
        <v>600</v>
      </c>
      <c r="N261" s="4"/>
    </row>
    <row r="262" spans="1:14" s="33" customFormat="1" ht="12" x14ac:dyDescent="0.2">
      <c r="A262" s="2" t="s">
        <v>250</v>
      </c>
      <c r="B262" s="206" t="s">
        <v>244</v>
      </c>
      <c r="C262" s="207"/>
      <c r="D262" s="207"/>
      <c r="E262" s="207"/>
      <c r="F262" s="207"/>
      <c r="G262" s="207"/>
      <c r="H262" s="208"/>
      <c r="I262" s="3" t="s">
        <v>15</v>
      </c>
      <c r="J262" s="50" t="s">
        <v>600</v>
      </c>
      <c r="K262" s="50" t="s">
        <v>600</v>
      </c>
      <c r="L262" s="50" t="s">
        <v>600</v>
      </c>
      <c r="M262" s="50" t="s">
        <v>600</v>
      </c>
      <c r="N262" s="4"/>
    </row>
    <row r="263" spans="1:14" s="33" customFormat="1" ht="12" x14ac:dyDescent="0.2">
      <c r="A263" s="2" t="s">
        <v>251</v>
      </c>
      <c r="B263" s="143" t="s">
        <v>252</v>
      </c>
      <c r="C263" s="144"/>
      <c r="D263" s="144"/>
      <c r="E263" s="144"/>
      <c r="F263" s="144"/>
      <c r="G263" s="144"/>
      <c r="H263" s="145"/>
      <c r="I263" s="3" t="s">
        <v>15</v>
      </c>
      <c r="J263" s="50" t="s">
        <v>600</v>
      </c>
      <c r="K263" s="50" t="s">
        <v>600</v>
      </c>
      <c r="L263" s="50" t="s">
        <v>600</v>
      </c>
      <c r="M263" s="50" t="s">
        <v>600</v>
      </c>
      <c r="N263" s="4"/>
    </row>
    <row r="264" spans="1:14" s="33" customFormat="1" ht="12" x14ac:dyDescent="0.2">
      <c r="A264" s="2" t="s">
        <v>253</v>
      </c>
      <c r="B264" s="164" t="s">
        <v>244</v>
      </c>
      <c r="C264" s="165"/>
      <c r="D264" s="165"/>
      <c r="E264" s="165"/>
      <c r="F264" s="165"/>
      <c r="G264" s="165"/>
      <c r="H264" s="166"/>
      <c r="I264" s="3" t="s">
        <v>15</v>
      </c>
      <c r="J264" s="50" t="s">
        <v>600</v>
      </c>
      <c r="K264" s="50" t="s">
        <v>600</v>
      </c>
      <c r="L264" s="50" t="s">
        <v>600</v>
      </c>
      <c r="M264" s="50" t="s">
        <v>600</v>
      </c>
      <c r="N264" s="4"/>
    </row>
    <row r="265" spans="1:14" s="33" customFormat="1" ht="12" x14ac:dyDescent="0.2">
      <c r="A265" s="2" t="s">
        <v>254</v>
      </c>
      <c r="B265" s="143" t="s">
        <v>255</v>
      </c>
      <c r="C265" s="144"/>
      <c r="D265" s="144"/>
      <c r="E265" s="144"/>
      <c r="F265" s="144"/>
      <c r="G265" s="144"/>
      <c r="H265" s="145"/>
      <c r="I265" s="3" t="s">
        <v>15</v>
      </c>
      <c r="J265" s="50">
        <v>158.07</v>
      </c>
      <c r="K265" s="50">
        <f>'[1]12.Прогнозный баланс'!$V$57/1000</f>
        <v>146.61379540800013</v>
      </c>
      <c r="L265" s="50">
        <f>K265-J265</f>
        <v>-11.456204591999864</v>
      </c>
      <c r="M265" s="50">
        <f t="shared" ref="M265" si="42">L265/J265*100</f>
        <v>-7.2475514594798911</v>
      </c>
      <c r="N265" s="4"/>
    </row>
    <row r="266" spans="1:14" s="33" customFormat="1" ht="12" x14ac:dyDescent="0.2">
      <c r="A266" s="2" t="s">
        <v>256</v>
      </c>
      <c r="B266" s="164" t="s">
        <v>244</v>
      </c>
      <c r="C266" s="165"/>
      <c r="D266" s="165"/>
      <c r="E266" s="165"/>
      <c r="F266" s="165"/>
      <c r="G266" s="165"/>
      <c r="H266" s="166"/>
      <c r="I266" s="3" t="s">
        <v>15</v>
      </c>
      <c r="J266" s="50">
        <v>0</v>
      </c>
      <c r="K266" s="50" t="s">
        <v>600</v>
      </c>
      <c r="L266" s="50" t="s">
        <v>600</v>
      </c>
      <c r="M266" s="50" t="s">
        <v>600</v>
      </c>
      <c r="N266" s="4"/>
    </row>
    <row r="267" spans="1:14" s="33" customFormat="1" ht="12" x14ac:dyDescent="0.2">
      <c r="A267" s="2" t="s">
        <v>257</v>
      </c>
      <c r="B267" s="143" t="s">
        <v>258</v>
      </c>
      <c r="C267" s="144"/>
      <c r="D267" s="144"/>
      <c r="E267" s="144"/>
      <c r="F267" s="144"/>
      <c r="G267" s="144"/>
      <c r="H267" s="145"/>
      <c r="I267" s="3" t="s">
        <v>15</v>
      </c>
      <c r="J267" s="50" t="s">
        <v>600</v>
      </c>
      <c r="K267" s="50" t="s">
        <v>600</v>
      </c>
      <c r="L267" s="50" t="s">
        <v>600</v>
      </c>
      <c r="M267" s="50" t="s">
        <v>600</v>
      </c>
      <c r="N267" s="4"/>
    </row>
    <row r="268" spans="1:14" s="33" customFormat="1" ht="12" x14ac:dyDescent="0.2">
      <c r="A268" s="2" t="s">
        <v>259</v>
      </c>
      <c r="B268" s="164" t="s">
        <v>244</v>
      </c>
      <c r="C268" s="165"/>
      <c r="D268" s="165"/>
      <c r="E268" s="165"/>
      <c r="F268" s="165"/>
      <c r="G268" s="165"/>
      <c r="H268" s="166"/>
      <c r="I268" s="3" t="s">
        <v>15</v>
      </c>
      <c r="J268" s="50" t="s">
        <v>600</v>
      </c>
      <c r="K268" s="50" t="s">
        <v>600</v>
      </c>
      <c r="L268" s="50" t="s">
        <v>600</v>
      </c>
      <c r="M268" s="50" t="s">
        <v>600</v>
      </c>
      <c r="N268" s="4"/>
    </row>
    <row r="269" spans="1:14" s="33" customFormat="1" ht="12" x14ac:dyDescent="0.2">
      <c r="A269" s="2" t="s">
        <v>260</v>
      </c>
      <c r="B269" s="143" t="s">
        <v>261</v>
      </c>
      <c r="C269" s="144"/>
      <c r="D269" s="144"/>
      <c r="E269" s="144"/>
      <c r="F269" s="144"/>
      <c r="G269" s="144"/>
      <c r="H269" s="145"/>
      <c r="I269" s="3" t="s">
        <v>15</v>
      </c>
      <c r="J269" s="50">
        <v>26.08</v>
      </c>
      <c r="K269" s="50">
        <f>'[1]12.Прогнозный баланс'!$V$60/1000</f>
        <v>17.362683620000002</v>
      </c>
      <c r="L269" s="50">
        <f>K269-J269</f>
        <v>-8.7173163799999962</v>
      </c>
      <c r="M269" s="50">
        <f t="shared" ref="M269" si="43">L269/J269*100</f>
        <v>-33.425292868098147</v>
      </c>
      <c r="N269" s="4"/>
    </row>
    <row r="270" spans="1:14" s="33" customFormat="1" ht="12" x14ac:dyDescent="0.2">
      <c r="A270" s="2" t="s">
        <v>262</v>
      </c>
      <c r="B270" s="164" t="s">
        <v>244</v>
      </c>
      <c r="C270" s="165"/>
      <c r="D270" s="165"/>
      <c r="E270" s="165"/>
      <c r="F270" s="165"/>
      <c r="G270" s="165"/>
      <c r="H270" s="166"/>
      <c r="I270" s="3" t="s">
        <v>15</v>
      </c>
      <c r="J270" s="50">
        <v>0</v>
      </c>
      <c r="K270" s="50">
        <v>0</v>
      </c>
      <c r="L270" s="50">
        <f t="shared" ref="L270:L272" si="44">K270-J270</f>
        <v>0</v>
      </c>
      <c r="M270" s="50">
        <v>0</v>
      </c>
      <c r="N270" s="4"/>
    </row>
    <row r="271" spans="1:14" s="33" customFormat="1" ht="12" x14ac:dyDescent="0.2">
      <c r="A271" s="2" t="s">
        <v>263</v>
      </c>
      <c r="B271" s="143" t="s">
        <v>264</v>
      </c>
      <c r="C271" s="144"/>
      <c r="D271" s="144"/>
      <c r="E271" s="144"/>
      <c r="F271" s="144"/>
      <c r="G271" s="144"/>
      <c r="H271" s="145"/>
      <c r="I271" s="3" t="s">
        <v>15</v>
      </c>
      <c r="J271" s="50">
        <v>0</v>
      </c>
      <c r="K271" s="50">
        <v>0</v>
      </c>
      <c r="L271" s="50">
        <f t="shared" si="44"/>
        <v>0</v>
      </c>
      <c r="M271" s="50">
        <v>0</v>
      </c>
      <c r="N271" s="4"/>
    </row>
    <row r="272" spans="1:14" s="33" customFormat="1" ht="12" x14ac:dyDescent="0.2">
      <c r="A272" s="2" t="s">
        <v>265</v>
      </c>
      <c r="B272" s="164" t="s">
        <v>244</v>
      </c>
      <c r="C272" s="165"/>
      <c r="D272" s="165"/>
      <c r="E272" s="165"/>
      <c r="F272" s="165"/>
      <c r="G272" s="165"/>
      <c r="H272" s="166"/>
      <c r="I272" s="3" t="s">
        <v>15</v>
      </c>
      <c r="J272" s="50">
        <v>0</v>
      </c>
      <c r="K272" s="50">
        <v>0</v>
      </c>
      <c r="L272" s="50">
        <f t="shared" si="44"/>
        <v>0</v>
      </c>
      <c r="M272" s="50">
        <v>0</v>
      </c>
      <c r="N272" s="4"/>
    </row>
    <row r="273" spans="1:14" s="33" customFormat="1" ht="12" x14ac:dyDescent="0.2">
      <c r="A273" s="2" t="s">
        <v>263</v>
      </c>
      <c r="B273" s="143" t="s">
        <v>266</v>
      </c>
      <c r="C273" s="144"/>
      <c r="D273" s="144"/>
      <c r="E273" s="144"/>
      <c r="F273" s="144"/>
      <c r="G273" s="144"/>
      <c r="H273" s="145"/>
      <c r="I273" s="3" t="s">
        <v>15</v>
      </c>
      <c r="J273" s="50" t="s">
        <v>600</v>
      </c>
      <c r="K273" s="50" t="s">
        <v>600</v>
      </c>
      <c r="L273" s="50" t="s">
        <v>600</v>
      </c>
      <c r="M273" s="50" t="s">
        <v>600</v>
      </c>
      <c r="N273" s="4"/>
    </row>
    <row r="274" spans="1:14" s="33" customFormat="1" ht="12" x14ac:dyDescent="0.2">
      <c r="A274" s="2" t="s">
        <v>267</v>
      </c>
      <c r="B274" s="164" t="s">
        <v>244</v>
      </c>
      <c r="C274" s="165"/>
      <c r="D274" s="165"/>
      <c r="E274" s="165"/>
      <c r="F274" s="165"/>
      <c r="G274" s="165"/>
      <c r="H274" s="166"/>
      <c r="I274" s="3" t="s">
        <v>15</v>
      </c>
      <c r="J274" s="50" t="s">
        <v>600</v>
      </c>
      <c r="K274" s="50" t="s">
        <v>600</v>
      </c>
      <c r="L274" s="50" t="s">
        <v>600</v>
      </c>
      <c r="M274" s="50" t="s">
        <v>600</v>
      </c>
      <c r="N274" s="4"/>
    </row>
    <row r="275" spans="1:14" s="33" customFormat="1" ht="24" customHeight="1" x14ac:dyDescent="0.2">
      <c r="A275" s="2" t="s">
        <v>268</v>
      </c>
      <c r="B275" s="161" t="s">
        <v>269</v>
      </c>
      <c r="C275" s="162"/>
      <c r="D275" s="162"/>
      <c r="E275" s="162"/>
      <c r="F275" s="162"/>
      <c r="G275" s="162"/>
      <c r="H275" s="163"/>
      <c r="I275" s="3" t="s">
        <v>15</v>
      </c>
      <c r="J275" s="50" t="s">
        <v>600</v>
      </c>
      <c r="K275" s="50" t="s">
        <v>600</v>
      </c>
      <c r="L275" s="50" t="s">
        <v>600</v>
      </c>
      <c r="M275" s="50" t="s">
        <v>600</v>
      </c>
      <c r="N275" s="4"/>
    </row>
    <row r="276" spans="1:14" s="33" customFormat="1" ht="12" x14ac:dyDescent="0.2">
      <c r="A276" s="2" t="s">
        <v>270</v>
      </c>
      <c r="B276" s="164" t="s">
        <v>244</v>
      </c>
      <c r="C276" s="165"/>
      <c r="D276" s="165"/>
      <c r="E276" s="165"/>
      <c r="F276" s="165"/>
      <c r="G276" s="165"/>
      <c r="H276" s="166"/>
      <c r="I276" s="3" t="s">
        <v>15</v>
      </c>
      <c r="J276" s="50" t="s">
        <v>600</v>
      </c>
      <c r="K276" s="50" t="s">
        <v>600</v>
      </c>
      <c r="L276" s="50" t="s">
        <v>600</v>
      </c>
      <c r="M276" s="50" t="s">
        <v>600</v>
      </c>
      <c r="N276" s="4"/>
    </row>
    <row r="277" spans="1:14" s="33" customFormat="1" ht="12" x14ac:dyDescent="0.2">
      <c r="A277" s="2" t="s">
        <v>271</v>
      </c>
      <c r="B277" s="164" t="s">
        <v>39</v>
      </c>
      <c r="C277" s="165"/>
      <c r="D277" s="165"/>
      <c r="E277" s="165"/>
      <c r="F277" s="165"/>
      <c r="G277" s="165"/>
      <c r="H277" s="166"/>
      <c r="I277" s="3" t="s">
        <v>15</v>
      </c>
      <c r="J277" s="50" t="s">
        <v>600</v>
      </c>
      <c r="K277" s="50" t="s">
        <v>600</v>
      </c>
      <c r="L277" s="50" t="s">
        <v>600</v>
      </c>
      <c r="M277" s="50" t="s">
        <v>600</v>
      </c>
      <c r="N277" s="4"/>
    </row>
    <row r="278" spans="1:14" s="33" customFormat="1" ht="12" x14ac:dyDescent="0.2">
      <c r="A278" s="2" t="s">
        <v>272</v>
      </c>
      <c r="B278" s="206" t="s">
        <v>244</v>
      </c>
      <c r="C278" s="207"/>
      <c r="D278" s="207"/>
      <c r="E278" s="207"/>
      <c r="F278" s="207"/>
      <c r="G278" s="207"/>
      <c r="H278" s="208"/>
      <c r="I278" s="3" t="s">
        <v>15</v>
      </c>
      <c r="J278" s="50" t="s">
        <v>600</v>
      </c>
      <c r="K278" s="50" t="s">
        <v>600</v>
      </c>
      <c r="L278" s="50" t="s">
        <v>600</v>
      </c>
      <c r="M278" s="50" t="s">
        <v>600</v>
      </c>
      <c r="N278" s="4"/>
    </row>
    <row r="279" spans="1:14" s="33" customFormat="1" ht="12" x14ac:dyDescent="0.2">
      <c r="A279" s="2" t="s">
        <v>273</v>
      </c>
      <c r="B279" s="164" t="s">
        <v>41</v>
      </c>
      <c r="C279" s="165"/>
      <c r="D279" s="165"/>
      <c r="E279" s="165"/>
      <c r="F279" s="165"/>
      <c r="G279" s="165"/>
      <c r="H279" s="166"/>
      <c r="I279" s="3" t="s">
        <v>15</v>
      </c>
      <c r="J279" s="50" t="s">
        <v>600</v>
      </c>
      <c r="K279" s="50" t="s">
        <v>600</v>
      </c>
      <c r="L279" s="50" t="s">
        <v>600</v>
      </c>
      <c r="M279" s="50" t="s">
        <v>600</v>
      </c>
      <c r="N279" s="4"/>
    </row>
    <row r="280" spans="1:14" s="33" customFormat="1" ht="12" x14ac:dyDescent="0.2">
      <c r="A280" s="2" t="s">
        <v>274</v>
      </c>
      <c r="B280" s="206" t="s">
        <v>244</v>
      </c>
      <c r="C280" s="207"/>
      <c r="D280" s="207"/>
      <c r="E280" s="207"/>
      <c r="F280" s="207"/>
      <c r="G280" s="207"/>
      <c r="H280" s="208"/>
      <c r="I280" s="3" t="s">
        <v>15</v>
      </c>
      <c r="J280" s="50" t="s">
        <v>600</v>
      </c>
      <c r="K280" s="50" t="s">
        <v>600</v>
      </c>
      <c r="L280" s="50" t="s">
        <v>600</v>
      </c>
      <c r="M280" s="50" t="s">
        <v>600</v>
      </c>
      <c r="N280" s="4"/>
    </row>
    <row r="281" spans="1:14" s="33" customFormat="1" ht="12" x14ac:dyDescent="0.2">
      <c r="A281" s="2" t="s">
        <v>275</v>
      </c>
      <c r="B281" s="143" t="s">
        <v>276</v>
      </c>
      <c r="C281" s="144"/>
      <c r="D281" s="144"/>
      <c r="E281" s="144"/>
      <c r="F281" s="144"/>
      <c r="G281" s="144"/>
      <c r="H281" s="145"/>
      <c r="I281" s="3" t="s">
        <v>15</v>
      </c>
      <c r="J281" s="50">
        <v>34.06</v>
      </c>
      <c r="K281" s="50">
        <v>34.011097971999888</v>
      </c>
      <c r="L281" s="50">
        <f>K281-J281</f>
        <v>-4.8902028000114228E-2</v>
      </c>
      <c r="M281" s="50">
        <f t="shared" ref="M281" si="45">L281/J281*100</f>
        <v>-0.1435761244865362</v>
      </c>
      <c r="N281" s="4"/>
    </row>
    <row r="282" spans="1:14" s="33" customFormat="1" ht="12" x14ac:dyDescent="0.2">
      <c r="A282" s="2" t="s">
        <v>277</v>
      </c>
      <c r="B282" s="164" t="s">
        <v>244</v>
      </c>
      <c r="C282" s="165"/>
      <c r="D282" s="165"/>
      <c r="E282" s="165"/>
      <c r="F282" s="165"/>
      <c r="G282" s="165"/>
      <c r="H282" s="166"/>
      <c r="I282" s="3" t="s">
        <v>15</v>
      </c>
      <c r="J282" s="50">
        <v>0</v>
      </c>
      <c r="K282" s="50">
        <v>0</v>
      </c>
      <c r="L282" s="50">
        <v>0</v>
      </c>
      <c r="M282" s="50">
        <v>0</v>
      </c>
      <c r="N282" s="4"/>
    </row>
    <row r="283" spans="1:14" s="33" customFormat="1" ht="12" x14ac:dyDescent="0.2">
      <c r="A283" s="2" t="s">
        <v>278</v>
      </c>
      <c r="B283" s="140" t="s">
        <v>279</v>
      </c>
      <c r="C283" s="141"/>
      <c r="D283" s="141"/>
      <c r="E283" s="141"/>
      <c r="F283" s="141"/>
      <c r="G283" s="141"/>
      <c r="H283" s="142"/>
      <c r="I283" s="3" t="s">
        <v>15</v>
      </c>
      <c r="J283" s="50">
        <v>139.31</v>
      </c>
      <c r="K283" s="50">
        <f>('[1]12.Прогнозный баланс'!$V$120+'[1]12.Прогнозный баланс'!$V$114)/1000</f>
        <v>253.59238063000004</v>
      </c>
      <c r="L283" s="50">
        <f>K283-J283</f>
        <v>114.28238063000003</v>
      </c>
      <c r="M283" s="50">
        <f t="shared" ref="M283" si="46">L283/J283*100</f>
        <v>82.034585191299996</v>
      </c>
      <c r="N283" s="4"/>
    </row>
    <row r="284" spans="1:14" s="33" customFormat="1" ht="12" x14ac:dyDescent="0.2">
      <c r="A284" s="2" t="s">
        <v>280</v>
      </c>
      <c r="B284" s="143" t="s">
        <v>281</v>
      </c>
      <c r="C284" s="144"/>
      <c r="D284" s="144"/>
      <c r="E284" s="144"/>
      <c r="F284" s="144"/>
      <c r="G284" s="144"/>
      <c r="H284" s="145"/>
      <c r="I284" s="3" t="s">
        <v>15</v>
      </c>
      <c r="J284" s="50">
        <v>0</v>
      </c>
      <c r="K284" s="50">
        <v>0</v>
      </c>
      <c r="L284" s="50">
        <v>0</v>
      </c>
      <c r="M284" s="50">
        <v>0</v>
      </c>
      <c r="N284" s="4"/>
    </row>
    <row r="285" spans="1:14" s="33" customFormat="1" ht="12" x14ac:dyDescent="0.2">
      <c r="A285" s="2" t="s">
        <v>282</v>
      </c>
      <c r="B285" s="164" t="s">
        <v>244</v>
      </c>
      <c r="C285" s="165"/>
      <c r="D285" s="165"/>
      <c r="E285" s="165"/>
      <c r="F285" s="165"/>
      <c r="G285" s="165"/>
      <c r="H285" s="166"/>
      <c r="I285" s="3" t="s">
        <v>15</v>
      </c>
      <c r="J285" s="50">
        <v>0</v>
      </c>
      <c r="K285" s="50">
        <v>0</v>
      </c>
      <c r="L285" s="50">
        <v>0</v>
      </c>
      <c r="M285" s="50">
        <v>0</v>
      </c>
      <c r="N285" s="4"/>
    </row>
    <row r="286" spans="1:14" s="33" customFormat="1" ht="12" x14ac:dyDescent="0.2">
      <c r="A286" s="2" t="s">
        <v>283</v>
      </c>
      <c r="B286" s="143" t="s">
        <v>284</v>
      </c>
      <c r="C286" s="144"/>
      <c r="D286" s="144"/>
      <c r="E286" s="144"/>
      <c r="F286" s="144"/>
      <c r="G286" s="144"/>
      <c r="H286" s="145"/>
      <c r="I286" s="3" t="s">
        <v>15</v>
      </c>
      <c r="J286" s="50">
        <v>28.78</v>
      </c>
      <c r="K286" s="50">
        <f>K289</f>
        <v>29.980419850000011</v>
      </c>
      <c r="L286" s="50">
        <f>K286-J286</f>
        <v>1.2004198500000101</v>
      </c>
      <c r="M286" s="50">
        <f t="shared" ref="M286" si="47">L286/J286*100</f>
        <v>4.1710210215427725</v>
      </c>
      <c r="N286" s="4"/>
    </row>
    <row r="287" spans="1:14" s="33" customFormat="1" ht="12" x14ac:dyDescent="0.2">
      <c r="A287" s="2" t="s">
        <v>285</v>
      </c>
      <c r="B287" s="164" t="s">
        <v>286</v>
      </c>
      <c r="C287" s="165"/>
      <c r="D287" s="165"/>
      <c r="E287" s="165"/>
      <c r="F287" s="165"/>
      <c r="G287" s="165"/>
      <c r="H287" s="166"/>
      <c r="I287" s="3" t="s">
        <v>15</v>
      </c>
      <c r="J287" s="50">
        <v>0</v>
      </c>
      <c r="K287" s="50">
        <v>0</v>
      </c>
      <c r="L287" s="50">
        <v>0</v>
      </c>
      <c r="M287" s="50">
        <v>0</v>
      </c>
      <c r="N287" s="4"/>
    </row>
    <row r="288" spans="1:14" s="33" customFormat="1" ht="12" x14ac:dyDescent="0.2">
      <c r="A288" s="2" t="s">
        <v>287</v>
      </c>
      <c r="B288" s="206" t="s">
        <v>244</v>
      </c>
      <c r="C288" s="207"/>
      <c r="D288" s="207"/>
      <c r="E288" s="207"/>
      <c r="F288" s="207"/>
      <c r="G288" s="207"/>
      <c r="H288" s="208"/>
      <c r="I288" s="3" t="s">
        <v>15</v>
      </c>
      <c r="J288" s="50">
        <v>0</v>
      </c>
      <c r="K288" s="50">
        <v>0</v>
      </c>
      <c r="L288" s="50">
        <v>0</v>
      </c>
      <c r="M288" s="50">
        <v>0</v>
      </c>
      <c r="N288" s="4"/>
    </row>
    <row r="289" spans="1:14" s="33" customFormat="1" ht="12" x14ac:dyDescent="0.2">
      <c r="A289" s="2" t="s">
        <v>288</v>
      </c>
      <c r="B289" s="164" t="s">
        <v>289</v>
      </c>
      <c r="C289" s="165"/>
      <c r="D289" s="165"/>
      <c r="E289" s="165"/>
      <c r="F289" s="165"/>
      <c r="G289" s="165"/>
      <c r="H289" s="166"/>
      <c r="I289" s="3" t="s">
        <v>15</v>
      </c>
      <c r="J289" s="50">
        <v>28.78</v>
      </c>
      <c r="K289" s="50">
        <f>'[1]12.Прогнозный баланс'!$V$124/1000</f>
        <v>29.980419850000011</v>
      </c>
      <c r="L289" s="50">
        <f>K289-J289</f>
        <v>1.2004198500000101</v>
      </c>
      <c r="M289" s="50">
        <f t="shared" ref="M289" si="48">L289/J289*100</f>
        <v>4.1710210215427725</v>
      </c>
      <c r="N289" s="4"/>
    </row>
    <row r="290" spans="1:14" s="33" customFormat="1" ht="12" x14ac:dyDescent="0.2">
      <c r="A290" s="2" t="s">
        <v>290</v>
      </c>
      <c r="B290" s="206" t="s">
        <v>244</v>
      </c>
      <c r="C290" s="207"/>
      <c r="D290" s="207"/>
      <c r="E290" s="207"/>
      <c r="F290" s="207"/>
      <c r="G290" s="207"/>
      <c r="H290" s="208"/>
      <c r="I290" s="3" t="s">
        <v>15</v>
      </c>
      <c r="J290" s="50">
        <v>0</v>
      </c>
      <c r="K290" s="50">
        <v>0</v>
      </c>
      <c r="L290" s="50">
        <v>0</v>
      </c>
      <c r="M290" s="50">
        <v>0</v>
      </c>
      <c r="N290" s="4"/>
    </row>
    <row r="291" spans="1:14" s="33" customFormat="1" ht="24" customHeight="1" x14ac:dyDescent="0.2">
      <c r="A291" s="2" t="s">
        <v>291</v>
      </c>
      <c r="B291" s="161" t="s">
        <v>292</v>
      </c>
      <c r="C291" s="162"/>
      <c r="D291" s="162"/>
      <c r="E291" s="162"/>
      <c r="F291" s="162"/>
      <c r="G291" s="162"/>
      <c r="H291" s="163"/>
      <c r="I291" s="3" t="s">
        <v>15</v>
      </c>
      <c r="J291" s="50">
        <v>0</v>
      </c>
      <c r="K291" s="50">
        <v>0</v>
      </c>
      <c r="L291" s="50">
        <v>0</v>
      </c>
      <c r="M291" s="50">
        <v>0</v>
      </c>
      <c r="N291" s="4"/>
    </row>
    <row r="292" spans="1:14" s="33" customFormat="1" ht="12" x14ac:dyDescent="0.2">
      <c r="A292" s="2" t="s">
        <v>293</v>
      </c>
      <c r="B292" s="164" t="s">
        <v>244</v>
      </c>
      <c r="C292" s="165"/>
      <c r="D292" s="165"/>
      <c r="E292" s="165"/>
      <c r="F292" s="165"/>
      <c r="G292" s="165"/>
      <c r="H292" s="166"/>
      <c r="I292" s="3" t="s">
        <v>15</v>
      </c>
      <c r="J292" s="50">
        <v>0</v>
      </c>
      <c r="K292" s="50">
        <v>0</v>
      </c>
      <c r="L292" s="50">
        <v>0</v>
      </c>
      <c r="M292" s="50">
        <v>0</v>
      </c>
      <c r="N292" s="4"/>
    </row>
    <row r="293" spans="1:14" s="33" customFormat="1" ht="12" x14ac:dyDescent="0.2">
      <c r="A293" s="2" t="s">
        <v>294</v>
      </c>
      <c r="B293" s="143" t="s">
        <v>295</v>
      </c>
      <c r="C293" s="144"/>
      <c r="D293" s="144"/>
      <c r="E293" s="144"/>
      <c r="F293" s="144"/>
      <c r="G293" s="144"/>
      <c r="H293" s="145"/>
      <c r="I293" s="3" t="s">
        <v>15</v>
      </c>
      <c r="J293" s="50">
        <v>0</v>
      </c>
      <c r="K293" s="50">
        <v>0</v>
      </c>
      <c r="L293" s="50">
        <v>0</v>
      </c>
      <c r="M293" s="50">
        <v>0</v>
      </c>
      <c r="N293" s="4"/>
    </row>
    <row r="294" spans="1:14" s="33" customFormat="1" ht="12" x14ac:dyDescent="0.2">
      <c r="A294" s="2" t="s">
        <v>296</v>
      </c>
      <c r="B294" s="164" t="s">
        <v>244</v>
      </c>
      <c r="C294" s="165"/>
      <c r="D294" s="165"/>
      <c r="E294" s="165"/>
      <c r="F294" s="165"/>
      <c r="G294" s="165"/>
      <c r="H294" s="166"/>
      <c r="I294" s="3" t="s">
        <v>15</v>
      </c>
      <c r="J294" s="50">
        <v>0</v>
      </c>
      <c r="K294" s="50">
        <v>0</v>
      </c>
      <c r="L294" s="50">
        <v>0</v>
      </c>
      <c r="M294" s="50">
        <v>0</v>
      </c>
      <c r="N294" s="4"/>
    </row>
    <row r="295" spans="1:14" s="33" customFormat="1" ht="12" x14ac:dyDescent="0.2">
      <c r="A295" s="2" t="s">
        <v>297</v>
      </c>
      <c r="B295" s="143" t="s">
        <v>298</v>
      </c>
      <c r="C295" s="144"/>
      <c r="D295" s="144"/>
      <c r="E295" s="144"/>
      <c r="F295" s="144"/>
      <c r="G295" s="144"/>
      <c r="H295" s="145"/>
      <c r="I295" s="3" t="s">
        <v>15</v>
      </c>
      <c r="J295" s="50">
        <v>20.41</v>
      </c>
      <c r="K295" s="50">
        <f>'[1]12.Прогнозный баланс'!$V$135</f>
        <v>0</v>
      </c>
      <c r="L295" s="50">
        <f>K295-J295</f>
        <v>-20.41</v>
      </c>
      <c r="M295" s="50">
        <f t="shared" ref="M295" si="49">L295/J295*100</f>
        <v>-100</v>
      </c>
      <c r="N295" s="4"/>
    </row>
    <row r="296" spans="1:14" s="33" customFormat="1" ht="12" x14ac:dyDescent="0.2">
      <c r="A296" s="2" t="s">
        <v>299</v>
      </c>
      <c r="B296" s="164" t="s">
        <v>244</v>
      </c>
      <c r="C296" s="165"/>
      <c r="D296" s="165"/>
      <c r="E296" s="165"/>
      <c r="F296" s="165"/>
      <c r="G296" s="165"/>
      <c r="H296" s="166"/>
      <c r="I296" s="3" t="s">
        <v>15</v>
      </c>
      <c r="J296" s="50">
        <v>0</v>
      </c>
      <c r="K296" s="50">
        <v>0</v>
      </c>
      <c r="L296" s="50">
        <v>0</v>
      </c>
      <c r="M296" s="50">
        <v>0</v>
      </c>
      <c r="N296" s="4"/>
    </row>
    <row r="297" spans="1:14" s="33" customFormat="1" ht="12" x14ac:dyDescent="0.2">
      <c r="A297" s="2" t="s">
        <v>300</v>
      </c>
      <c r="B297" s="143" t="s">
        <v>301</v>
      </c>
      <c r="C297" s="144"/>
      <c r="D297" s="144"/>
      <c r="E297" s="144"/>
      <c r="F297" s="144"/>
      <c r="G297" s="144"/>
      <c r="H297" s="145"/>
      <c r="I297" s="3" t="s">
        <v>15</v>
      </c>
      <c r="J297" s="50">
        <v>7.76</v>
      </c>
      <c r="K297" s="50">
        <f>'[1]12.Прогнозный баланс'!$V$136/1000</f>
        <v>15.796769879999999</v>
      </c>
      <c r="L297" s="50">
        <f>K297-J297</f>
        <v>8.0367698799999996</v>
      </c>
      <c r="M297" s="50">
        <f t="shared" ref="M297" si="50">L297/J297*100</f>
        <v>103.56662216494846</v>
      </c>
      <c r="N297" s="4"/>
    </row>
    <row r="298" spans="1:14" s="33" customFormat="1" ht="12" x14ac:dyDescent="0.2">
      <c r="A298" s="2" t="s">
        <v>302</v>
      </c>
      <c r="B298" s="164" t="s">
        <v>244</v>
      </c>
      <c r="C298" s="165"/>
      <c r="D298" s="165"/>
      <c r="E298" s="165"/>
      <c r="F298" s="165"/>
      <c r="G298" s="165"/>
      <c r="H298" s="166"/>
      <c r="I298" s="3" t="s">
        <v>15</v>
      </c>
      <c r="J298" s="50">
        <v>0</v>
      </c>
      <c r="K298" s="50">
        <v>0</v>
      </c>
      <c r="L298" s="50">
        <v>0</v>
      </c>
      <c r="M298" s="50">
        <v>0</v>
      </c>
      <c r="N298" s="4"/>
    </row>
    <row r="299" spans="1:14" s="33" customFormat="1" ht="12" x14ac:dyDescent="0.2">
      <c r="A299" s="2" t="s">
        <v>303</v>
      </c>
      <c r="B299" s="143" t="s">
        <v>304</v>
      </c>
      <c r="C299" s="144"/>
      <c r="D299" s="144"/>
      <c r="E299" s="144"/>
      <c r="F299" s="144"/>
      <c r="G299" s="144"/>
      <c r="H299" s="145"/>
      <c r="I299" s="3" t="s">
        <v>15</v>
      </c>
      <c r="J299" s="50">
        <v>28.46</v>
      </c>
      <c r="K299" s="50">
        <f>'[1]12.Прогнозный баланс'!$V$132/1000</f>
        <v>67.247420140000003</v>
      </c>
      <c r="L299" s="50">
        <f>K299-J299</f>
        <v>38.787420140000002</v>
      </c>
      <c r="M299" s="50">
        <f t="shared" ref="M299" si="51">L299/J299*100</f>
        <v>136.28749170765988</v>
      </c>
      <c r="N299" s="4"/>
    </row>
    <row r="300" spans="1:14" s="33" customFormat="1" ht="12" x14ac:dyDescent="0.2">
      <c r="A300" s="2" t="s">
        <v>305</v>
      </c>
      <c r="B300" s="164" t="s">
        <v>244</v>
      </c>
      <c r="C300" s="165"/>
      <c r="D300" s="165"/>
      <c r="E300" s="165"/>
      <c r="F300" s="165"/>
      <c r="G300" s="165"/>
      <c r="H300" s="166"/>
      <c r="I300" s="3" t="s">
        <v>15</v>
      </c>
      <c r="J300" s="50">
        <v>0</v>
      </c>
      <c r="K300" s="50">
        <v>0</v>
      </c>
      <c r="L300" s="50">
        <v>0</v>
      </c>
      <c r="M300" s="50">
        <v>0</v>
      </c>
      <c r="N300" s="4"/>
    </row>
    <row r="301" spans="1:14" s="33" customFormat="1" ht="24" customHeight="1" x14ac:dyDescent="0.2">
      <c r="A301" s="2" t="s">
        <v>306</v>
      </c>
      <c r="B301" s="161" t="s">
        <v>307</v>
      </c>
      <c r="C301" s="162"/>
      <c r="D301" s="162"/>
      <c r="E301" s="162"/>
      <c r="F301" s="162"/>
      <c r="G301" s="162"/>
      <c r="H301" s="163"/>
      <c r="I301" s="3" t="s">
        <v>15</v>
      </c>
      <c r="J301" s="50">
        <v>7.6</v>
      </c>
      <c r="K301" s="50">
        <v>0</v>
      </c>
      <c r="L301" s="50">
        <f>K301-J301</f>
        <v>-7.6</v>
      </c>
      <c r="M301" s="50">
        <f t="shared" ref="M301" si="52">L301/J301*100</f>
        <v>-100</v>
      </c>
      <c r="N301" s="4"/>
    </row>
    <row r="302" spans="1:14" s="33" customFormat="1" ht="12" x14ac:dyDescent="0.2">
      <c r="A302" s="2" t="s">
        <v>308</v>
      </c>
      <c r="B302" s="164" t="s">
        <v>244</v>
      </c>
      <c r="C302" s="165"/>
      <c r="D302" s="165"/>
      <c r="E302" s="165"/>
      <c r="F302" s="165"/>
      <c r="G302" s="165"/>
      <c r="H302" s="166"/>
      <c r="I302" s="3" t="s">
        <v>15</v>
      </c>
      <c r="J302" s="50">
        <v>0</v>
      </c>
      <c r="K302" s="50">
        <v>0</v>
      </c>
      <c r="L302" s="50">
        <v>0</v>
      </c>
      <c r="M302" s="50">
        <v>0</v>
      </c>
      <c r="N302" s="4"/>
    </row>
    <row r="303" spans="1:14" s="33" customFormat="1" ht="12" x14ac:dyDescent="0.2">
      <c r="A303" s="2" t="s">
        <v>309</v>
      </c>
      <c r="B303" s="143" t="s">
        <v>310</v>
      </c>
      <c r="C303" s="144"/>
      <c r="D303" s="144"/>
      <c r="E303" s="144"/>
      <c r="F303" s="144"/>
      <c r="G303" s="144"/>
      <c r="H303" s="145"/>
      <c r="I303" s="3" t="s">
        <v>15</v>
      </c>
      <c r="J303" s="50">
        <v>46.3</v>
      </c>
      <c r="K303" s="50">
        <f>K283-K289-K295-K297-K299-K301</f>
        <v>140.56777076000003</v>
      </c>
      <c r="L303" s="50">
        <f>K303-J303</f>
        <v>94.267770760000033</v>
      </c>
      <c r="M303" s="50">
        <f t="shared" ref="M303" si="53">L303/J303*100</f>
        <v>203.60209667386619</v>
      </c>
      <c r="N303" s="4"/>
    </row>
    <row r="304" spans="1:14" s="33" customFormat="1" ht="12" x14ac:dyDescent="0.2">
      <c r="A304" s="2" t="s">
        <v>311</v>
      </c>
      <c r="B304" s="164" t="s">
        <v>244</v>
      </c>
      <c r="C304" s="165"/>
      <c r="D304" s="165"/>
      <c r="E304" s="165"/>
      <c r="F304" s="165"/>
      <c r="G304" s="165"/>
      <c r="H304" s="166"/>
      <c r="I304" s="3" t="s">
        <v>15</v>
      </c>
      <c r="J304" s="50">
        <v>0</v>
      </c>
      <c r="K304" s="50">
        <v>0</v>
      </c>
      <c r="L304" s="50">
        <v>0</v>
      </c>
      <c r="M304" s="50">
        <v>0</v>
      </c>
      <c r="N304" s="4"/>
    </row>
    <row r="305" spans="1:28" s="33" customFormat="1" ht="24" customHeight="1" x14ac:dyDescent="0.2">
      <c r="A305" s="2" t="s">
        <v>312</v>
      </c>
      <c r="B305" s="158" t="s">
        <v>313</v>
      </c>
      <c r="C305" s="159"/>
      <c r="D305" s="159"/>
      <c r="E305" s="159"/>
      <c r="F305" s="159"/>
      <c r="G305" s="159"/>
      <c r="H305" s="160"/>
      <c r="I305" s="3" t="s">
        <v>0</v>
      </c>
      <c r="J305" s="135">
        <f>J311</f>
        <v>0.99599899974993733</v>
      </c>
      <c r="K305" s="135">
        <f>K311</f>
        <v>1.0101166539030337</v>
      </c>
      <c r="L305" s="50">
        <f>K305-J305</f>
        <v>1.4117654153096404E-2</v>
      </c>
      <c r="M305" s="50">
        <f>L305/J305*100</f>
        <v>1.4174365794183412</v>
      </c>
      <c r="N305" s="4"/>
    </row>
    <row r="306" spans="1:28" s="33" customFormat="1" ht="12" x14ac:dyDescent="0.2">
      <c r="A306" s="2" t="s">
        <v>314</v>
      </c>
      <c r="B306" s="143" t="s">
        <v>315</v>
      </c>
      <c r="C306" s="144"/>
      <c r="D306" s="144"/>
      <c r="E306" s="144"/>
      <c r="F306" s="144"/>
      <c r="G306" s="144"/>
      <c r="H306" s="145"/>
      <c r="I306" s="3" t="s">
        <v>0</v>
      </c>
      <c r="J306" s="50" t="s">
        <v>600</v>
      </c>
      <c r="K306" s="50" t="s">
        <v>600</v>
      </c>
      <c r="L306" s="50" t="s">
        <v>600</v>
      </c>
      <c r="M306" s="50" t="s">
        <v>600</v>
      </c>
      <c r="N306" s="4"/>
    </row>
    <row r="307" spans="1:28" s="33" customFormat="1" ht="24" customHeight="1" x14ac:dyDescent="0.2">
      <c r="A307" s="2" t="s">
        <v>316</v>
      </c>
      <c r="B307" s="161" t="s">
        <v>317</v>
      </c>
      <c r="C307" s="162"/>
      <c r="D307" s="162"/>
      <c r="E307" s="162"/>
      <c r="F307" s="162"/>
      <c r="G307" s="162"/>
      <c r="H307" s="163"/>
      <c r="I307" s="3" t="s">
        <v>0</v>
      </c>
      <c r="J307" s="50" t="s">
        <v>600</v>
      </c>
      <c r="K307" s="50" t="s">
        <v>600</v>
      </c>
      <c r="L307" s="50" t="s">
        <v>600</v>
      </c>
      <c r="M307" s="50" t="s">
        <v>600</v>
      </c>
      <c r="N307" s="4"/>
    </row>
    <row r="308" spans="1:28" s="33" customFormat="1" ht="24" customHeight="1" x14ac:dyDescent="0.2">
      <c r="A308" s="2" t="s">
        <v>318</v>
      </c>
      <c r="B308" s="161" t="s">
        <v>319</v>
      </c>
      <c r="C308" s="162"/>
      <c r="D308" s="162"/>
      <c r="E308" s="162"/>
      <c r="F308" s="162"/>
      <c r="G308" s="162"/>
      <c r="H308" s="163"/>
      <c r="I308" s="3" t="s">
        <v>0</v>
      </c>
      <c r="J308" s="50" t="s">
        <v>600</v>
      </c>
      <c r="K308" s="50" t="s">
        <v>600</v>
      </c>
      <c r="L308" s="50" t="s">
        <v>600</v>
      </c>
      <c r="M308" s="50" t="s">
        <v>600</v>
      </c>
      <c r="N308" s="4"/>
    </row>
    <row r="309" spans="1:28" s="33" customFormat="1" ht="24" customHeight="1" x14ac:dyDescent="0.2">
      <c r="A309" s="2" t="s">
        <v>320</v>
      </c>
      <c r="B309" s="161" t="s">
        <v>321</v>
      </c>
      <c r="C309" s="162"/>
      <c r="D309" s="162"/>
      <c r="E309" s="162"/>
      <c r="F309" s="162"/>
      <c r="G309" s="162"/>
      <c r="H309" s="163"/>
      <c r="I309" s="3" t="s">
        <v>0</v>
      </c>
      <c r="J309" s="50" t="s">
        <v>600</v>
      </c>
      <c r="K309" s="50" t="s">
        <v>600</v>
      </c>
      <c r="L309" s="50" t="s">
        <v>600</v>
      </c>
      <c r="M309" s="50" t="s">
        <v>600</v>
      </c>
      <c r="N309" s="4"/>
    </row>
    <row r="310" spans="1:28" s="33" customFormat="1" ht="12" x14ac:dyDescent="0.2">
      <c r="A310" s="2" t="s">
        <v>322</v>
      </c>
      <c r="B310" s="143" t="s">
        <v>323</v>
      </c>
      <c r="C310" s="144"/>
      <c r="D310" s="144"/>
      <c r="E310" s="144"/>
      <c r="F310" s="144"/>
      <c r="G310" s="144"/>
      <c r="H310" s="145"/>
      <c r="I310" s="3" t="s">
        <v>0</v>
      </c>
      <c r="J310" s="50" t="s">
        <v>600</v>
      </c>
      <c r="K310" s="50" t="s">
        <v>600</v>
      </c>
      <c r="L310" s="50" t="s">
        <v>600</v>
      </c>
      <c r="M310" s="50" t="s">
        <v>600</v>
      </c>
      <c r="N310" s="4"/>
    </row>
    <row r="311" spans="1:28" s="33" customFormat="1" ht="12" x14ac:dyDescent="0.2">
      <c r="A311" s="2" t="s">
        <v>324</v>
      </c>
      <c r="B311" s="143" t="s">
        <v>325</v>
      </c>
      <c r="C311" s="144"/>
      <c r="D311" s="144"/>
      <c r="E311" s="144"/>
      <c r="F311" s="144"/>
      <c r="G311" s="144"/>
      <c r="H311" s="145"/>
      <c r="I311" s="3" t="s">
        <v>0</v>
      </c>
      <c r="J311" s="135">
        <f>J173/(J29*1.2)</f>
        <v>0.99599899974993733</v>
      </c>
      <c r="K311" s="135">
        <f>K173/(K29*1.2)</f>
        <v>1.0101166539030337</v>
      </c>
      <c r="L311" s="50" t="s">
        <v>600</v>
      </c>
      <c r="M311" s="50">
        <f>K311-J311</f>
        <v>1.4117654153096404E-2</v>
      </c>
      <c r="N311" s="4"/>
    </row>
    <row r="312" spans="1:28" s="33" customFormat="1" ht="12" x14ac:dyDescent="0.2">
      <c r="A312" s="2" t="s">
        <v>326</v>
      </c>
      <c r="B312" s="143" t="s">
        <v>327</v>
      </c>
      <c r="C312" s="144"/>
      <c r="D312" s="144"/>
      <c r="E312" s="144"/>
      <c r="F312" s="144"/>
      <c r="G312" s="144"/>
      <c r="H312" s="145"/>
      <c r="I312" s="3" t="s">
        <v>0</v>
      </c>
      <c r="J312" s="50" t="s">
        <v>600</v>
      </c>
      <c r="K312" s="50" t="s">
        <v>600</v>
      </c>
      <c r="L312" s="50" t="s">
        <v>600</v>
      </c>
      <c r="M312" s="50" t="s">
        <v>600</v>
      </c>
      <c r="N312" s="4"/>
    </row>
    <row r="313" spans="1:28" s="33" customFormat="1" ht="12" x14ac:dyDescent="0.2">
      <c r="A313" s="2" t="s">
        <v>328</v>
      </c>
      <c r="B313" s="143" t="s">
        <v>329</v>
      </c>
      <c r="C313" s="144"/>
      <c r="D313" s="144"/>
      <c r="E313" s="144"/>
      <c r="F313" s="144"/>
      <c r="G313" s="144"/>
      <c r="H313" s="145"/>
      <c r="I313" s="3" t="s">
        <v>0</v>
      </c>
      <c r="J313" s="134">
        <v>0</v>
      </c>
      <c r="K313" s="50" t="s">
        <v>600</v>
      </c>
      <c r="L313" s="50" t="s">
        <v>600</v>
      </c>
      <c r="M313" s="50" t="s">
        <v>600</v>
      </c>
      <c r="N313" s="4"/>
    </row>
    <row r="314" spans="1:28" s="33" customFormat="1" ht="12" x14ac:dyDescent="0.2">
      <c r="A314" s="2" t="s">
        <v>330</v>
      </c>
      <c r="B314" s="143" t="s">
        <v>331</v>
      </c>
      <c r="C314" s="144"/>
      <c r="D314" s="144"/>
      <c r="E314" s="144"/>
      <c r="F314" s="144"/>
      <c r="G314" s="144"/>
      <c r="H314" s="145"/>
      <c r="I314" s="3" t="s">
        <v>0</v>
      </c>
      <c r="J314" s="50" t="s">
        <v>600</v>
      </c>
      <c r="K314" s="50" t="s">
        <v>600</v>
      </c>
      <c r="L314" s="50" t="s">
        <v>600</v>
      </c>
      <c r="M314" s="50" t="s">
        <v>600</v>
      </c>
      <c r="N314" s="4"/>
    </row>
    <row r="315" spans="1:28" s="33" customFormat="1" ht="24" customHeight="1" x14ac:dyDescent="0.2">
      <c r="A315" s="2" t="s">
        <v>332</v>
      </c>
      <c r="B315" s="161" t="s">
        <v>333</v>
      </c>
      <c r="C315" s="162"/>
      <c r="D315" s="162"/>
      <c r="E315" s="162"/>
      <c r="F315" s="162"/>
      <c r="G315" s="162"/>
      <c r="H315" s="163"/>
      <c r="I315" s="3" t="s">
        <v>0</v>
      </c>
      <c r="J315" s="50" t="s">
        <v>600</v>
      </c>
      <c r="K315" s="50" t="s">
        <v>600</v>
      </c>
      <c r="L315" s="50" t="s">
        <v>600</v>
      </c>
      <c r="M315" s="50" t="s">
        <v>600</v>
      </c>
      <c r="N315" s="4"/>
    </row>
    <row r="316" spans="1:28" s="33" customFormat="1" ht="12" x14ac:dyDescent="0.2">
      <c r="A316" s="2" t="s">
        <v>334</v>
      </c>
      <c r="B316" s="164" t="s">
        <v>39</v>
      </c>
      <c r="C316" s="165"/>
      <c r="D316" s="165"/>
      <c r="E316" s="165"/>
      <c r="F316" s="165"/>
      <c r="G316" s="165"/>
      <c r="H316" s="166"/>
      <c r="I316" s="3" t="s">
        <v>0</v>
      </c>
      <c r="J316" s="50" t="s">
        <v>600</v>
      </c>
      <c r="K316" s="50" t="s">
        <v>600</v>
      </c>
      <c r="L316" s="50" t="s">
        <v>600</v>
      </c>
      <c r="M316" s="50" t="s">
        <v>600</v>
      </c>
      <c r="N316" s="4"/>
    </row>
    <row r="317" spans="1:28" s="33" customFormat="1" ht="12.75" thickBot="1" x14ac:dyDescent="0.25">
      <c r="A317" s="1" t="s">
        <v>335</v>
      </c>
      <c r="B317" s="262" t="s">
        <v>41</v>
      </c>
      <c r="C317" s="263"/>
      <c r="D317" s="263"/>
      <c r="E317" s="263"/>
      <c r="F317" s="263"/>
      <c r="G317" s="263"/>
      <c r="H317" s="264"/>
      <c r="I317" s="51" t="s">
        <v>0</v>
      </c>
      <c r="J317" s="87" t="s">
        <v>600</v>
      </c>
      <c r="K317" s="87" t="s">
        <v>600</v>
      </c>
      <c r="L317" s="87" t="s">
        <v>600</v>
      </c>
      <c r="M317" s="87" t="s">
        <v>600</v>
      </c>
      <c r="N317" s="54"/>
    </row>
    <row r="318" spans="1:28" ht="16.5" thickBot="1" x14ac:dyDescent="0.3">
      <c r="A318" s="259" t="s">
        <v>336</v>
      </c>
      <c r="B318" s="260"/>
      <c r="C318" s="260"/>
      <c r="D318" s="260"/>
      <c r="E318" s="260"/>
      <c r="F318" s="260"/>
      <c r="G318" s="260"/>
      <c r="H318" s="260"/>
      <c r="I318" s="260"/>
      <c r="J318" s="260"/>
      <c r="K318" s="260"/>
      <c r="L318" s="260"/>
      <c r="M318" s="260"/>
      <c r="N318" s="261"/>
    </row>
    <row r="319" spans="1:28" s="10" customFormat="1" ht="12" x14ac:dyDescent="0.2">
      <c r="A319" s="19" t="s">
        <v>604</v>
      </c>
      <c r="B319" s="265" t="s">
        <v>605</v>
      </c>
      <c r="C319" s="265"/>
      <c r="D319" s="265"/>
      <c r="E319" s="265"/>
      <c r="F319" s="265"/>
      <c r="G319" s="265"/>
      <c r="H319" s="265"/>
      <c r="I319" s="28">
        <v>0</v>
      </c>
      <c r="J319" s="50" t="s">
        <v>600</v>
      </c>
      <c r="K319" s="100" t="s">
        <v>238</v>
      </c>
      <c r="L319" s="20" t="str">
        <f t="shared" ref="L319:L366" si="54">IFERROR(K319-J319,"-")</f>
        <v>-</v>
      </c>
      <c r="M319" s="21" t="str">
        <f t="shared" ref="M319:M366" si="55">IFERROR(L319/J319,"-")</f>
        <v>-</v>
      </c>
      <c r="N319" s="13"/>
      <c r="O319" s="22"/>
      <c r="P319" s="23"/>
      <c r="Q319" s="6"/>
      <c r="R319" s="6"/>
      <c r="S319" s="6"/>
      <c r="T319" s="7"/>
      <c r="U319" s="8"/>
      <c r="V319" s="7"/>
      <c r="W319" s="9"/>
      <c r="X319" s="5"/>
      <c r="Y319" s="9"/>
      <c r="Z319" s="8"/>
      <c r="AA319" s="8"/>
      <c r="AB319" s="8"/>
    </row>
    <row r="320" spans="1:28" s="10" customFormat="1" ht="12" x14ac:dyDescent="0.2">
      <c r="A320" s="24" t="s">
        <v>606</v>
      </c>
      <c r="B320" s="138" t="s">
        <v>607</v>
      </c>
      <c r="C320" s="138"/>
      <c r="D320" s="138"/>
      <c r="E320" s="138"/>
      <c r="F320" s="138"/>
      <c r="G320" s="138"/>
      <c r="H320" s="138"/>
      <c r="I320" s="29" t="s">
        <v>608</v>
      </c>
      <c r="J320" s="50" t="s">
        <v>600</v>
      </c>
      <c r="K320" s="101" t="s">
        <v>238</v>
      </c>
      <c r="L320" s="25" t="str">
        <f t="shared" si="54"/>
        <v>-</v>
      </c>
      <c r="M320" s="26" t="str">
        <f t="shared" si="55"/>
        <v>-</v>
      </c>
      <c r="N320" s="14"/>
      <c r="O320" s="22"/>
      <c r="P320" s="23"/>
      <c r="Q320" s="6"/>
      <c r="R320" s="6"/>
      <c r="S320" s="6"/>
      <c r="T320" s="7"/>
      <c r="U320" s="8"/>
      <c r="V320" s="7"/>
      <c r="W320" s="9"/>
      <c r="X320" s="5"/>
      <c r="Y320" s="9"/>
      <c r="Z320" s="8"/>
      <c r="AA320" s="8"/>
      <c r="AB320" s="8"/>
    </row>
    <row r="321" spans="1:28" s="10" customFormat="1" ht="12" x14ac:dyDescent="0.2">
      <c r="A321" s="24" t="s">
        <v>609</v>
      </c>
      <c r="B321" s="138" t="s">
        <v>610</v>
      </c>
      <c r="C321" s="138"/>
      <c r="D321" s="138"/>
      <c r="E321" s="138"/>
      <c r="F321" s="138"/>
      <c r="G321" s="138"/>
      <c r="H321" s="138"/>
      <c r="I321" s="29" t="s">
        <v>611</v>
      </c>
      <c r="J321" s="50" t="s">
        <v>600</v>
      </c>
      <c r="K321" s="101" t="s">
        <v>238</v>
      </c>
      <c r="L321" s="25" t="str">
        <f t="shared" si="54"/>
        <v>-</v>
      </c>
      <c r="M321" s="26" t="str">
        <f t="shared" si="55"/>
        <v>-</v>
      </c>
      <c r="N321" s="14"/>
      <c r="O321" s="22"/>
      <c r="P321" s="23"/>
      <c r="Q321" s="6"/>
      <c r="R321" s="6"/>
      <c r="S321" s="6"/>
      <c r="T321" s="7"/>
      <c r="U321" s="8"/>
      <c r="V321" s="7"/>
      <c r="W321" s="9"/>
      <c r="X321" s="5"/>
      <c r="Y321" s="9"/>
      <c r="Z321" s="8"/>
      <c r="AA321" s="8"/>
      <c r="AB321" s="8"/>
    </row>
    <row r="322" spans="1:28" s="10" customFormat="1" ht="12" x14ac:dyDescent="0.2">
      <c r="A322" s="24" t="s">
        <v>612</v>
      </c>
      <c r="B322" s="138" t="s">
        <v>613</v>
      </c>
      <c r="C322" s="138"/>
      <c r="D322" s="138"/>
      <c r="E322" s="138"/>
      <c r="F322" s="138"/>
      <c r="G322" s="138"/>
      <c r="H322" s="138"/>
      <c r="I322" s="29" t="s">
        <v>608</v>
      </c>
      <c r="J322" s="50" t="s">
        <v>600</v>
      </c>
      <c r="K322" s="101" t="s">
        <v>238</v>
      </c>
      <c r="L322" s="25" t="str">
        <f t="shared" si="54"/>
        <v>-</v>
      </c>
      <c r="M322" s="26" t="str">
        <f t="shared" si="55"/>
        <v>-</v>
      </c>
      <c r="N322" s="14"/>
      <c r="O322" s="22"/>
      <c r="P322" s="23"/>
      <c r="Q322" s="6"/>
      <c r="R322" s="6"/>
      <c r="S322" s="6"/>
      <c r="T322" s="7"/>
      <c r="U322" s="8"/>
      <c r="V322" s="7"/>
      <c r="W322" s="9"/>
      <c r="X322" s="5"/>
      <c r="Y322" s="9"/>
      <c r="Z322" s="8"/>
      <c r="AA322" s="8"/>
      <c r="AB322" s="8"/>
    </row>
    <row r="323" spans="1:28" s="10" customFormat="1" ht="12" x14ac:dyDescent="0.2">
      <c r="A323" s="24" t="s">
        <v>614</v>
      </c>
      <c r="B323" s="138" t="s">
        <v>615</v>
      </c>
      <c r="C323" s="138"/>
      <c r="D323" s="138"/>
      <c r="E323" s="138"/>
      <c r="F323" s="138"/>
      <c r="G323" s="138"/>
      <c r="H323" s="138"/>
      <c r="I323" s="29" t="s">
        <v>611</v>
      </c>
      <c r="J323" s="50" t="s">
        <v>600</v>
      </c>
      <c r="K323" s="101" t="s">
        <v>238</v>
      </c>
      <c r="L323" s="25" t="str">
        <f t="shared" si="54"/>
        <v>-</v>
      </c>
      <c r="M323" s="26" t="str">
        <f t="shared" si="55"/>
        <v>-</v>
      </c>
      <c r="N323" s="14"/>
      <c r="O323" s="22"/>
      <c r="P323" s="23"/>
      <c r="Q323" s="6"/>
      <c r="R323" s="6"/>
      <c r="S323" s="6"/>
      <c r="T323" s="7"/>
      <c r="U323" s="8"/>
      <c r="V323" s="7"/>
      <c r="W323" s="9"/>
      <c r="X323" s="5"/>
      <c r="Y323" s="9"/>
      <c r="Z323" s="8"/>
      <c r="AA323" s="8"/>
      <c r="AB323" s="8"/>
    </row>
    <row r="324" spans="1:28" s="10" customFormat="1" ht="12" x14ac:dyDescent="0.2">
      <c r="A324" s="24" t="s">
        <v>616</v>
      </c>
      <c r="B324" s="138" t="s">
        <v>617</v>
      </c>
      <c r="C324" s="138"/>
      <c r="D324" s="138"/>
      <c r="E324" s="138"/>
      <c r="F324" s="138"/>
      <c r="G324" s="138"/>
      <c r="H324" s="138"/>
      <c r="I324" s="29" t="s">
        <v>618</v>
      </c>
      <c r="J324" s="50" t="s">
        <v>600</v>
      </c>
      <c r="K324" s="101" t="s">
        <v>238</v>
      </c>
      <c r="L324" s="25" t="str">
        <f t="shared" si="54"/>
        <v>-</v>
      </c>
      <c r="M324" s="26" t="str">
        <f t="shared" si="55"/>
        <v>-</v>
      </c>
      <c r="N324" s="14"/>
      <c r="O324" s="22"/>
      <c r="P324" s="23"/>
      <c r="Q324" s="6"/>
      <c r="R324" s="6"/>
      <c r="S324" s="6"/>
      <c r="T324" s="7"/>
      <c r="U324" s="8"/>
      <c r="V324" s="7"/>
      <c r="W324" s="9"/>
      <c r="X324" s="5"/>
      <c r="Y324" s="9"/>
      <c r="Z324" s="8"/>
      <c r="AA324" s="8"/>
      <c r="AB324" s="8"/>
    </row>
    <row r="325" spans="1:28" s="10" customFormat="1" ht="12" x14ac:dyDescent="0.2">
      <c r="A325" s="24" t="s">
        <v>619</v>
      </c>
      <c r="B325" s="138" t="s">
        <v>620</v>
      </c>
      <c r="C325" s="138"/>
      <c r="D325" s="138"/>
      <c r="E325" s="138"/>
      <c r="F325" s="138"/>
      <c r="G325" s="138"/>
      <c r="H325" s="138"/>
      <c r="I325" s="30">
        <v>0</v>
      </c>
      <c r="J325" s="50" t="s">
        <v>600</v>
      </c>
      <c r="K325" s="101" t="s">
        <v>238</v>
      </c>
      <c r="L325" s="25" t="str">
        <f t="shared" si="54"/>
        <v>-</v>
      </c>
      <c r="M325" s="26" t="str">
        <f t="shared" si="55"/>
        <v>-</v>
      </c>
      <c r="N325" s="15"/>
      <c r="O325" s="22"/>
      <c r="P325" s="23"/>
      <c r="Q325" s="6"/>
      <c r="R325" s="6"/>
      <c r="S325" s="6"/>
      <c r="T325" s="7"/>
      <c r="U325" s="8"/>
      <c r="V325" s="7"/>
      <c r="W325" s="9"/>
      <c r="X325" s="5"/>
      <c r="Y325" s="9"/>
      <c r="Z325" s="8"/>
      <c r="AA325" s="8"/>
      <c r="AB325" s="8"/>
    </row>
    <row r="326" spans="1:28" s="10" customFormat="1" ht="12" x14ac:dyDescent="0.2">
      <c r="A326" s="24" t="s">
        <v>621</v>
      </c>
      <c r="B326" s="139" t="s">
        <v>622</v>
      </c>
      <c r="C326" s="139"/>
      <c r="D326" s="139"/>
      <c r="E326" s="139"/>
      <c r="F326" s="139"/>
      <c r="G326" s="139"/>
      <c r="H326" s="139"/>
      <c r="I326" s="29" t="s">
        <v>618</v>
      </c>
      <c r="J326" s="50" t="s">
        <v>600</v>
      </c>
      <c r="K326" s="101" t="s">
        <v>238</v>
      </c>
      <c r="L326" s="25" t="str">
        <f t="shared" si="54"/>
        <v>-</v>
      </c>
      <c r="M326" s="26" t="str">
        <f t="shared" si="55"/>
        <v>-</v>
      </c>
      <c r="N326" s="14"/>
      <c r="O326" s="22"/>
      <c r="P326" s="23"/>
      <c r="Q326" s="6"/>
      <c r="R326" s="6"/>
      <c r="S326" s="6"/>
      <c r="T326" s="7"/>
      <c r="U326" s="8"/>
      <c r="V326" s="7"/>
      <c r="W326" s="9"/>
      <c r="X326" s="5"/>
      <c r="Y326" s="9"/>
      <c r="Z326" s="8"/>
      <c r="AA326" s="8"/>
      <c r="AB326" s="8"/>
    </row>
    <row r="327" spans="1:28" s="10" customFormat="1" ht="12" x14ac:dyDescent="0.2">
      <c r="A327" s="24" t="s">
        <v>623</v>
      </c>
      <c r="B327" s="139" t="s">
        <v>624</v>
      </c>
      <c r="C327" s="139"/>
      <c r="D327" s="139"/>
      <c r="E327" s="139"/>
      <c r="F327" s="139"/>
      <c r="G327" s="139"/>
      <c r="H327" s="139"/>
      <c r="I327" s="29" t="s">
        <v>625</v>
      </c>
      <c r="J327" s="50" t="s">
        <v>600</v>
      </c>
      <c r="K327" s="101" t="s">
        <v>238</v>
      </c>
      <c r="L327" s="25" t="str">
        <f t="shared" si="54"/>
        <v>-</v>
      </c>
      <c r="M327" s="26" t="str">
        <f t="shared" si="55"/>
        <v>-</v>
      </c>
      <c r="N327" s="14"/>
      <c r="O327" s="22"/>
      <c r="P327" s="23"/>
      <c r="Q327" s="6"/>
      <c r="R327" s="6"/>
      <c r="S327" s="6"/>
      <c r="T327" s="7"/>
      <c r="U327" s="8"/>
      <c r="V327" s="7"/>
      <c r="W327" s="9"/>
      <c r="X327" s="5"/>
      <c r="Y327" s="9"/>
      <c r="Z327" s="8"/>
      <c r="AA327" s="8"/>
      <c r="AB327" s="8"/>
    </row>
    <row r="328" spans="1:28" s="10" customFormat="1" ht="12" x14ac:dyDescent="0.2">
      <c r="A328" s="24" t="s">
        <v>626</v>
      </c>
      <c r="B328" s="138" t="s">
        <v>627</v>
      </c>
      <c r="C328" s="138"/>
      <c r="D328" s="138"/>
      <c r="E328" s="138"/>
      <c r="F328" s="138"/>
      <c r="G328" s="138"/>
      <c r="H328" s="138"/>
      <c r="I328" s="30">
        <v>0</v>
      </c>
      <c r="J328" s="50" t="s">
        <v>600</v>
      </c>
      <c r="K328" s="101" t="s">
        <v>238</v>
      </c>
      <c r="L328" s="25" t="str">
        <f t="shared" si="54"/>
        <v>-</v>
      </c>
      <c r="M328" s="26" t="str">
        <f t="shared" si="55"/>
        <v>-</v>
      </c>
      <c r="N328" s="15"/>
      <c r="O328" s="22"/>
      <c r="P328" s="23"/>
      <c r="Q328" s="6"/>
      <c r="R328" s="6"/>
      <c r="S328" s="6"/>
      <c r="T328" s="7"/>
      <c r="U328" s="8"/>
      <c r="V328" s="7"/>
      <c r="W328" s="9"/>
      <c r="X328" s="5"/>
      <c r="Y328" s="9"/>
      <c r="Z328" s="8"/>
      <c r="AA328" s="8"/>
      <c r="AB328" s="8"/>
    </row>
    <row r="329" spans="1:28" s="10" customFormat="1" ht="12" x14ac:dyDescent="0.2">
      <c r="A329" s="24" t="s">
        <v>628</v>
      </c>
      <c r="B329" s="139" t="s">
        <v>622</v>
      </c>
      <c r="C329" s="139"/>
      <c r="D329" s="139"/>
      <c r="E329" s="139"/>
      <c r="F329" s="139"/>
      <c r="G329" s="139"/>
      <c r="H329" s="139"/>
      <c r="I329" s="29" t="s">
        <v>618</v>
      </c>
      <c r="J329" s="50" t="s">
        <v>600</v>
      </c>
      <c r="K329" s="101" t="s">
        <v>238</v>
      </c>
      <c r="L329" s="25" t="str">
        <f t="shared" si="54"/>
        <v>-</v>
      </c>
      <c r="M329" s="26" t="str">
        <f t="shared" si="55"/>
        <v>-</v>
      </c>
      <c r="N329" s="14"/>
      <c r="O329" s="22"/>
      <c r="P329" s="23"/>
      <c r="Q329" s="6"/>
      <c r="R329" s="6"/>
      <c r="S329" s="6"/>
      <c r="T329" s="7"/>
      <c r="U329" s="8"/>
      <c r="V329" s="7"/>
      <c r="W329" s="9"/>
      <c r="X329" s="5"/>
      <c r="Y329" s="9"/>
      <c r="Z329" s="8"/>
      <c r="AA329" s="8"/>
      <c r="AB329" s="8"/>
    </row>
    <row r="330" spans="1:28" s="10" customFormat="1" ht="12" x14ac:dyDescent="0.2">
      <c r="A330" s="24" t="s">
        <v>629</v>
      </c>
      <c r="B330" s="139" t="s">
        <v>630</v>
      </c>
      <c r="C330" s="139"/>
      <c r="D330" s="139"/>
      <c r="E330" s="139"/>
      <c r="F330" s="139"/>
      <c r="G330" s="139"/>
      <c r="H330" s="139"/>
      <c r="I330" s="29" t="s">
        <v>608</v>
      </c>
      <c r="J330" s="50" t="s">
        <v>600</v>
      </c>
      <c r="K330" s="101" t="s">
        <v>238</v>
      </c>
      <c r="L330" s="25" t="str">
        <f t="shared" si="54"/>
        <v>-</v>
      </c>
      <c r="M330" s="26" t="str">
        <f t="shared" si="55"/>
        <v>-</v>
      </c>
      <c r="N330" s="14"/>
      <c r="O330" s="22"/>
      <c r="P330" s="23"/>
      <c r="Q330" s="6"/>
      <c r="R330" s="6"/>
      <c r="S330" s="6"/>
      <c r="T330" s="7"/>
      <c r="U330" s="8"/>
      <c r="V330" s="7"/>
      <c r="W330" s="9"/>
      <c r="X330" s="5"/>
      <c r="Y330" s="9"/>
      <c r="Z330" s="8"/>
      <c r="AA330" s="8"/>
      <c r="AB330" s="8"/>
    </row>
    <row r="331" spans="1:28" s="10" customFormat="1" ht="12" x14ac:dyDescent="0.2">
      <c r="A331" s="24" t="s">
        <v>631</v>
      </c>
      <c r="B331" s="139" t="s">
        <v>624</v>
      </c>
      <c r="C331" s="139"/>
      <c r="D331" s="139"/>
      <c r="E331" s="139"/>
      <c r="F331" s="139"/>
      <c r="G331" s="139"/>
      <c r="H331" s="139"/>
      <c r="I331" s="29" t="s">
        <v>625</v>
      </c>
      <c r="J331" s="50" t="s">
        <v>600</v>
      </c>
      <c r="K331" s="101" t="s">
        <v>238</v>
      </c>
      <c r="L331" s="25" t="str">
        <f t="shared" si="54"/>
        <v>-</v>
      </c>
      <c r="M331" s="26" t="str">
        <f t="shared" si="55"/>
        <v>-</v>
      </c>
      <c r="N331" s="14"/>
      <c r="O331" s="22"/>
      <c r="P331" s="23"/>
      <c r="Q331" s="6"/>
      <c r="R331" s="6"/>
      <c r="S331" s="6"/>
      <c r="T331" s="7"/>
      <c r="U331" s="8"/>
      <c r="V331" s="7"/>
      <c r="W331" s="9"/>
      <c r="X331" s="5"/>
      <c r="Y331" s="9"/>
      <c r="Z331" s="8"/>
      <c r="AA331" s="8"/>
      <c r="AB331" s="8"/>
    </row>
    <row r="332" spans="1:28" s="10" customFormat="1" ht="12" x14ac:dyDescent="0.2">
      <c r="A332" s="24" t="s">
        <v>632</v>
      </c>
      <c r="B332" s="138" t="s">
        <v>633</v>
      </c>
      <c r="C332" s="138"/>
      <c r="D332" s="138"/>
      <c r="E332" s="138"/>
      <c r="F332" s="138"/>
      <c r="G332" s="138"/>
      <c r="H332" s="138"/>
      <c r="I332" s="30">
        <v>0</v>
      </c>
      <c r="J332" s="50" t="s">
        <v>600</v>
      </c>
      <c r="K332" s="101" t="s">
        <v>238</v>
      </c>
      <c r="L332" s="25" t="str">
        <f t="shared" si="54"/>
        <v>-</v>
      </c>
      <c r="M332" s="26" t="str">
        <f t="shared" si="55"/>
        <v>-</v>
      </c>
      <c r="N332" s="15"/>
      <c r="O332" s="22"/>
      <c r="P332" s="23"/>
      <c r="Q332" s="6"/>
      <c r="R332" s="6"/>
      <c r="S332" s="6"/>
      <c r="T332" s="7"/>
      <c r="U332" s="8"/>
      <c r="V332" s="7"/>
      <c r="W332" s="9"/>
      <c r="X332" s="5"/>
      <c r="Y332" s="9"/>
      <c r="Z332" s="8"/>
      <c r="AA332" s="8"/>
      <c r="AB332" s="8"/>
    </row>
    <row r="333" spans="1:28" s="10" customFormat="1" ht="12" x14ac:dyDescent="0.2">
      <c r="A333" s="24" t="s">
        <v>634</v>
      </c>
      <c r="B333" s="139" t="s">
        <v>622</v>
      </c>
      <c r="C333" s="139"/>
      <c r="D333" s="139"/>
      <c r="E333" s="139"/>
      <c r="F333" s="139"/>
      <c r="G333" s="139"/>
      <c r="H333" s="139"/>
      <c r="I333" s="29" t="s">
        <v>618</v>
      </c>
      <c r="J333" s="50" t="s">
        <v>600</v>
      </c>
      <c r="K333" s="101" t="s">
        <v>238</v>
      </c>
      <c r="L333" s="25" t="str">
        <f t="shared" si="54"/>
        <v>-</v>
      </c>
      <c r="M333" s="26" t="str">
        <f t="shared" si="55"/>
        <v>-</v>
      </c>
      <c r="N333" s="14"/>
      <c r="O333" s="22"/>
      <c r="P333" s="23"/>
      <c r="Q333" s="6"/>
      <c r="R333" s="6"/>
      <c r="S333" s="6"/>
      <c r="T333" s="7"/>
      <c r="U333" s="8"/>
      <c r="V333" s="7"/>
      <c r="W333" s="9"/>
      <c r="X333" s="5"/>
      <c r="Y333" s="9"/>
      <c r="Z333" s="8"/>
      <c r="AA333" s="8"/>
      <c r="AB333" s="8"/>
    </row>
    <row r="334" spans="1:28" s="10" customFormat="1" ht="12" x14ac:dyDescent="0.2">
      <c r="A334" s="24" t="s">
        <v>635</v>
      </c>
      <c r="B334" s="139" t="s">
        <v>624</v>
      </c>
      <c r="C334" s="139"/>
      <c r="D334" s="139"/>
      <c r="E334" s="139"/>
      <c r="F334" s="139"/>
      <c r="G334" s="139"/>
      <c r="H334" s="139"/>
      <c r="I334" s="29" t="s">
        <v>625</v>
      </c>
      <c r="J334" s="50" t="s">
        <v>600</v>
      </c>
      <c r="K334" s="101" t="s">
        <v>238</v>
      </c>
      <c r="L334" s="25" t="str">
        <f t="shared" si="54"/>
        <v>-</v>
      </c>
      <c r="M334" s="26" t="str">
        <f t="shared" si="55"/>
        <v>-</v>
      </c>
      <c r="N334" s="14"/>
      <c r="O334" s="22"/>
      <c r="P334" s="23"/>
      <c r="Q334" s="6"/>
      <c r="R334" s="6"/>
      <c r="S334" s="6"/>
      <c r="T334" s="7"/>
      <c r="U334" s="8"/>
      <c r="V334" s="7"/>
      <c r="W334" s="9"/>
      <c r="X334" s="5"/>
      <c r="Y334" s="9"/>
      <c r="Z334" s="8"/>
      <c r="AA334" s="8"/>
      <c r="AB334" s="8"/>
    </row>
    <row r="335" spans="1:28" s="10" customFormat="1" ht="12" x14ac:dyDescent="0.2">
      <c r="A335" s="24" t="s">
        <v>636</v>
      </c>
      <c r="B335" s="138" t="s">
        <v>637</v>
      </c>
      <c r="C335" s="138"/>
      <c r="D335" s="138"/>
      <c r="E335" s="138"/>
      <c r="F335" s="138"/>
      <c r="G335" s="138"/>
      <c r="H335" s="138"/>
      <c r="I335" s="30">
        <v>0</v>
      </c>
      <c r="J335" s="50" t="s">
        <v>600</v>
      </c>
      <c r="K335" s="101" t="s">
        <v>238</v>
      </c>
      <c r="L335" s="25" t="str">
        <f t="shared" si="54"/>
        <v>-</v>
      </c>
      <c r="M335" s="26" t="str">
        <f t="shared" si="55"/>
        <v>-</v>
      </c>
      <c r="N335" s="15"/>
      <c r="O335" s="22"/>
      <c r="P335" s="23"/>
      <c r="Q335" s="6"/>
      <c r="R335" s="6"/>
      <c r="S335" s="6"/>
      <c r="T335" s="7"/>
      <c r="U335" s="8"/>
      <c r="V335" s="7"/>
      <c r="W335" s="9"/>
      <c r="X335" s="5"/>
      <c r="Y335" s="9"/>
      <c r="Z335" s="8"/>
      <c r="AA335" s="8"/>
      <c r="AB335" s="8"/>
    </row>
    <row r="336" spans="1:28" s="10" customFormat="1" ht="12" x14ac:dyDescent="0.2">
      <c r="A336" s="24" t="s">
        <v>638</v>
      </c>
      <c r="B336" s="139" t="s">
        <v>622</v>
      </c>
      <c r="C336" s="139"/>
      <c r="D336" s="139"/>
      <c r="E336" s="139"/>
      <c r="F336" s="139"/>
      <c r="G336" s="139"/>
      <c r="H336" s="139"/>
      <c r="I336" s="29" t="s">
        <v>618</v>
      </c>
      <c r="J336" s="50" t="s">
        <v>600</v>
      </c>
      <c r="K336" s="101" t="s">
        <v>238</v>
      </c>
      <c r="L336" s="25" t="str">
        <f t="shared" si="54"/>
        <v>-</v>
      </c>
      <c r="M336" s="26" t="str">
        <f t="shared" si="55"/>
        <v>-</v>
      </c>
      <c r="N336" s="14"/>
      <c r="O336" s="22"/>
      <c r="P336" s="23"/>
      <c r="Q336" s="6"/>
      <c r="R336" s="6"/>
      <c r="S336" s="6"/>
      <c r="T336" s="7"/>
      <c r="U336" s="8"/>
      <c r="V336" s="7"/>
      <c r="W336" s="9"/>
      <c r="X336" s="5"/>
      <c r="Y336" s="9"/>
      <c r="Z336" s="8"/>
      <c r="AA336" s="8"/>
      <c r="AB336" s="8"/>
    </row>
    <row r="337" spans="1:28" s="10" customFormat="1" ht="12" x14ac:dyDescent="0.2">
      <c r="A337" s="24" t="s">
        <v>639</v>
      </c>
      <c r="B337" s="139" t="s">
        <v>630</v>
      </c>
      <c r="C337" s="139"/>
      <c r="D337" s="139"/>
      <c r="E337" s="139"/>
      <c r="F337" s="139"/>
      <c r="G337" s="139"/>
      <c r="H337" s="139"/>
      <c r="I337" s="29" t="s">
        <v>608</v>
      </c>
      <c r="J337" s="50" t="s">
        <v>600</v>
      </c>
      <c r="K337" s="101" t="s">
        <v>238</v>
      </c>
      <c r="L337" s="25" t="str">
        <f t="shared" si="54"/>
        <v>-</v>
      </c>
      <c r="M337" s="26" t="str">
        <f t="shared" si="55"/>
        <v>-</v>
      </c>
      <c r="N337" s="14"/>
      <c r="O337" s="22"/>
      <c r="P337" s="23"/>
      <c r="Q337" s="6"/>
      <c r="R337" s="6"/>
      <c r="S337" s="6"/>
      <c r="T337" s="7"/>
      <c r="U337" s="8"/>
      <c r="V337" s="7"/>
      <c r="W337" s="9"/>
      <c r="X337" s="5"/>
      <c r="Y337" s="9"/>
      <c r="Z337" s="8"/>
      <c r="AA337" s="8"/>
      <c r="AB337" s="8"/>
    </row>
    <row r="338" spans="1:28" s="10" customFormat="1" ht="12" x14ac:dyDescent="0.2">
      <c r="A338" s="24" t="s">
        <v>640</v>
      </c>
      <c r="B338" s="139" t="s">
        <v>624</v>
      </c>
      <c r="C338" s="139"/>
      <c r="D338" s="139"/>
      <c r="E338" s="139"/>
      <c r="F338" s="139"/>
      <c r="G338" s="139"/>
      <c r="H338" s="139"/>
      <c r="I338" s="29" t="s">
        <v>625</v>
      </c>
      <c r="J338" s="50" t="s">
        <v>600</v>
      </c>
      <c r="K338" s="101" t="s">
        <v>238</v>
      </c>
      <c r="L338" s="25" t="str">
        <f t="shared" si="54"/>
        <v>-</v>
      </c>
      <c r="M338" s="26" t="str">
        <f t="shared" si="55"/>
        <v>-</v>
      </c>
      <c r="N338" s="14"/>
      <c r="O338" s="22"/>
      <c r="P338" s="23"/>
      <c r="Q338" s="6"/>
      <c r="R338" s="6"/>
      <c r="S338" s="6"/>
      <c r="T338" s="7"/>
      <c r="U338" s="8"/>
      <c r="V338" s="7"/>
      <c r="W338" s="9"/>
      <c r="X338" s="5"/>
      <c r="Y338" s="9"/>
      <c r="Z338" s="8"/>
      <c r="AA338" s="8"/>
      <c r="AB338" s="8"/>
    </row>
    <row r="339" spans="1:28" s="10" customFormat="1" ht="12" x14ac:dyDescent="0.2">
      <c r="A339" s="19" t="s">
        <v>641</v>
      </c>
      <c r="B339" s="138" t="s">
        <v>642</v>
      </c>
      <c r="C339" s="138"/>
      <c r="D339" s="138"/>
      <c r="E339" s="138"/>
      <c r="F339" s="138"/>
      <c r="G339" s="138"/>
      <c r="H339" s="138"/>
      <c r="I339" s="31">
        <v>0</v>
      </c>
      <c r="J339" s="50" t="s">
        <v>600</v>
      </c>
      <c r="K339" s="101" t="s">
        <v>238</v>
      </c>
      <c r="L339" s="25" t="str">
        <f t="shared" si="54"/>
        <v>-</v>
      </c>
      <c r="M339" s="26" t="str">
        <f t="shared" si="55"/>
        <v>-</v>
      </c>
      <c r="N339" s="13"/>
      <c r="O339" s="22"/>
      <c r="P339" s="23"/>
      <c r="Q339" s="6"/>
      <c r="R339" s="6"/>
      <c r="S339" s="6"/>
      <c r="T339" s="7"/>
      <c r="U339" s="8"/>
      <c r="V339" s="7"/>
      <c r="W339" s="9"/>
      <c r="X339" s="5"/>
      <c r="Y339" s="9"/>
      <c r="Z339" s="8"/>
      <c r="AA339" s="8"/>
      <c r="AB339" s="8"/>
    </row>
    <row r="340" spans="1:28" s="10" customFormat="1" ht="21" customHeight="1" x14ac:dyDescent="0.2">
      <c r="A340" s="24" t="s">
        <v>643</v>
      </c>
      <c r="B340" s="138" t="s">
        <v>644</v>
      </c>
      <c r="C340" s="138"/>
      <c r="D340" s="138"/>
      <c r="E340" s="138"/>
      <c r="F340" s="138"/>
      <c r="G340" s="138"/>
      <c r="H340" s="138"/>
      <c r="I340" s="29" t="s">
        <v>618</v>
      </c>
      <c r="J340" s="106">
        <v>1021.14</v>
      </c>
      <c r="K340" s="25">
        <f>'[1]3.Программа реализации'!$V$189</f>
        <v>288.756013</v>
      </c>
      <c r="L340" s="117">
        <f t="shared" si="54"/>
        <v>-732.38398699999993</v>
      </c>
      <c r="M340" s="50">
        <f t="shared" ref="M340" si="56">L340/J340*100</f>
        <v>-71.722191570205837</v>
      </c>
      <c r="N340" s="16"/>
      <c r="O340" s="22"/>
      <c r="P340" s="23"/>
      <c r="Q340" s="6"/>
      <c r="R340" s="6"/>
      <c r="S340" s="6"/>
      <c r="T340" s="11"/>
      <c r="U340" s="6"/>
      <c r="V340" s="6"/>
      <c r="W340" s="9"/>
      <c r="X340" s="5"/>
      <c r="Y340" s="9"/>
      <c r="Z340" s="6"/>
      <c r="AA340" s="6"/>
      <c r="AB340" s="6"/>
    </row>
    <row r="341" spans="1:28" s="10" customFormat="1" ht="12" x14ac:dyDescent="0.2">
      <c r="A341" s="24" t="s">
        <v>645</v>
      </c>
      <c r="B341" s="139" t="s">
        <v>646</v>
      </c>
      <c r="C341" s="139"/>
      <c r="D341" s="139"/>
      <c r="E341" s="139"/>
      <c r="F341" s="139"/>
      <c r="G341" s="139"/>
      <c r="H341" s="139"/>
      <c r="I341" s="29" t="s">
        <v>618</v>
      </c>
      <c r="J341" s="106" t="s">
        <v>600</v>
      </c>
      <c r="K341" s="25" t="s">
        <v>238</v>
      </c>
      <c r="L341" s="92" t="str">
        <f t="shared" ref="L341:L353" si="57">IFERROR(K341-J341,"-")</f>
        <v>-</v>
      </c>
      <c r="M341" s="93" t="str">
        <f t="shared" ref="M341:M353" si="58">IFERROR(L341/J341,"-")</f>
        <v>-</v>
      </c>
      <c r="N341" s="14"/>
      <c r="O341" s="22"/>
      <c r="P341" s="23"/>
      <c r="Q341" s="6"/>
      <c r="R341" s="6"/>
      <c r="S341" s="6"/>
      <c r="T341" s="11"/>
      <c r="U341" s="8"/>
      <c r="V341" s="7"/>
      <c r="W341" s="9"/>
      <c r="X341" s="5"/>
      <c r="Y341" s="9"/>
      <c r="Z341" s="6"/>
      <c r="AA341" s="6"/>
      <c r="AB341" s="8"/>
    </row>
    <row r="342" spans="1:28" s="10" customFormat="1" ht="12" x14ac:dyDescent="0.2">
      <c r="A342" s="24" t="s">
        <v>647</v>
      </c>
      <c r="B342" s="139" t="s">
        <v>648</v>
      </c>
      <c r="C342" s="139"/>
      <c r="D342" s="139"/>
      <c r="E342" s="139"/>
      <c r="F342" s="139"/>
      <c r="G342" s="139"/>
      <c r="H342" s="139"/>
      <c r="I342" s="29" t="s">
        <v>618</v>
      </c>
      <c r="J342" s="106" t="s">
        <v>600</v>
      </c>
      <c r="K342" s="25" t="s">
        <v>238</v>
      </c>
      <c r="L342" s="92" t="str">
        <f t="shared" si="57"/>
        <v>-</v>
      </c>
      <c r="M342" s="93" t="str">
        <f t="shared" si="58"/>
        <v>-</v>
      </c>
      <c r="N342" s="14"/>
      <c r="O342" s="22"/>
      <c r="P342" s="23"/>
      <c r="Q342" s="6"/>
      <c r="R342" s="6"/>
      <c r="S342" s="6"/>
      <c r="T342" s="11"/>
      <c r="U342" s="8"/>
      <c r="V342" s="7"/>
      <c r="W342" s="9"/>
      <c r="X342" s="5"/>
      <c r="Y342" s="9"/>
      <c r="Z342" s="6"/>
      <c r="AA342" s="6"/>
      <c r="AB342" s="8"/>
    </row>
    <row r="343" spans="1:28" s="10" customFormat="1" ht="12" x14ac:dyDescent="0.2">
      <c r="A343" s="24" t="s">
        <v>649</v>
      </c>
      <c r="B343" s="139" t="s">
        <v>650</v>
      </c>
      <c r="C343" s="139"/>
      <c r="D343" s="139"/>
      <c r="E343" s="139"/>
      <c r="F343" s="139"/>
      <c r="G343" s="139"/>
      <c r="H343" s="139"/>
      <c r="I343" s="29" t="s">
        <v>618</v>
      </c>
      <c r="J343" s="106" t="s">
        <v>600</v>
      </c>
      <c r="K343" s="25" t="s">
        <v>238</v>
      </c>
      <c r="L343" s="92" t="str">
        <f t="shared" si="57"/>
        <v>-</v>
      </c>
      <c r="M343" s="93" t="str">
        <f t="shared" si="58"/>
        <v>-</v>
      </c>
      <c r="N343" s="14"/>
      <c r="O343" s="22"/>
      <c r="P343" s="23"/>
      <c r="Q343" s="6"/>
      <c r="R343" s="6"/>
      <c r="S343" s="6"/>
      <c r="T343" s="11"/>
      <c r="U343" s="8"/>
      <c r="V343" s="7"/>
      <c r="W343" s="9"/>
      <c r="X343" s="5"/>
      <c r="Y343" s="9"/>
      <c r="Z343" s="6"/>
      <c r="AA343" s="6"/>
      <c r="AB343" s="8"/>
    </row>
    <row r="344" spans="1:28" s="10" customFormat="1" ht="12" x14ac:dyDescent="0.2">
      <c r="A344" s="24" t="s">
        <v>651</v>
      </c>
      <c r="B344" s="138" t="s">
        <v>652</v>
      </c>
      <c r="C344" s="138"/>
      <c r="D344" s="138"/>
      <c r="E344" s="138"/>
      <c r="F344" s="138"/>
      <c r="G344" s="138"/>
      <c r="H344" s="138"/>
      <c r="I344" s="29" t="s">
        <v>618</v>
      </c>
      <c r="J344" s="106">
        <v>124.21</v>
      </c>
      <c r="K344" s="25">
        <f>'[1]4.Баланс ээ'!$U$42</f>
        <v>38.311543999999998</v>
      </c>
      <c r="L344" s="117">
        <f t="shared" si="57"/>
        <v>-85.898455999999996</v>
      </c>
      <c r="M344" s="50">
        <f t="shared" ref="M344" si="59">L344/J344*100</f>
        <v>-69.155829643345939</v>
      </c>
      <c r="N344" s="17"/>
      <c r="O344" s="22"/>
      <c r="P344" s="23"/>
      <c r="Q344" s="6"/>
      <c r="R344" s="6"/>
      <c r="S344" s="6"/>
      <c r="T344" s="11"/>
      <c r="U344" s="8"/>
      <c r="V344" s="7"/>
      <c r="W344" s="9"/>
      <c r="X344" s="5"/>
      <c r="Y344" s="9"/>
      <c r="Z344" s="6"/>
      <c r="AA344" s="6"/>
      <c r="AB344" s="8"/>
    </row>
    <row r="345" spans="1:28" s="10" customFormat="1" ht="12" x14ac:dyDescent="0.2">
      <c r="A345" s="24" t="s">
        <v>653</v>
      </c>
      <c r="B345" s="138" t="s">
        <v>654</v>
      </c>
      <c r="C345" s="138"/>
      <c r="D345" s="138"/>
      <c r="E345" s="138"/>
      <c r="F345" s="138"/>
      <c r="G345" s="138"/>
      <c r="H345" s="138"/>
      <c r="I345" s="29" t="s">
        <v>608</v>
      </c>
      <c r="J345" s="106">
        <v>160.99</v>
      </c>
      <c r="K345" s="25">
        <f>'[1]3.Программа реализации'!$V$278</f>
        <v>173.02999997575574</v>
      </c>
      <c r="L345" s="117">
        <f t="shared" si="57"/>
        <v>12.039999975755734</v>
      </c>
      <c r="M345" s="50">
        <f t="shared" ref="M345" si="60">L345/J345*100</f>
        <v>7.4787253716104933</v>
      </c>
      <c r="N345" s="14"/>
      <c r="O345" s="22"/>
      <c r="P345" s="23"/>
      <c r="Q345" s="6"/>
      <c r="R345" s="6"/>
      <c r="S345" s="6"/>
      <c r="T345" s="11"/>
      <c r="U345" s="8"/>
      <c r="V345" s="7"/>
      <c r="W345" s="9"/>
      <c r="X345" s="5"/>
      <c r="Y345" s="9"/>
      <c r="Z345" s="6"/>
      <c r="AA345" s="6"/>
      <c r="AB345" s="8"/>
    </row>
    <row r="346" spans="1:28" s="10" customFormat="1" ht="12" x14ac:dyDescent="0.2">
      <c r="A346" s="24" t="s">
        <v>655</v>
      </c>
      <c r="B346" s="139" t="s">
        <v>656</v>
      </c>
      <c r="C346" s="139"/>
      <c r="D346" s="139"/>
      <c r="E346" s="139"/>
      <c r="F346" s="139"/>
      <c r="G346" s="139"/>
      <c r="H346" s="139"/>
      <c r="I346" s="29" t="s">
        <v>608</v>
      </c>
      <c r="J346" s="106" t="s">
        <v>600</v>
      </c>
      <c r="K346" s="25" t="s">
        <v>238</v>
      </c>
      <c r="L346" s="117" t="str">
        <f t="shared" si="57"/>
        <v>-</v>
      </c>
      <c r="M346" s="118" t="str">
        <f t="shared" si="58"/>
        <v>-</v>
      </c>
      <c r="N346" s="14"/>
      <c r="O346" s="22"/>
      <c r="P346" s="23"/>
      <c r="Q346" s="6"/>
      <c r="R346" s="6"/>
      <c r="S346" s="6"/>
      <c r="T346" s="11"/>
      <c r="U346" s="8"/>
      <c r="V346" s="7"/>
      <c r="W346" s="9"/>
      <c r="X346" s="5"/>
      <c r="Y346" s="9"/>
      <c r="Z346" s="8"/>
      <c r="AA346" s="8"/>
      <c r="AB346" s="8"/>
    </row>
    <row r="347" spans="1:28" s="10" customFormat="1" ht="12" x14ac:dyDescent="0.2">
      <c r="A347" s="24" t="s">
        <v>657</v>
      </c>
      <c r="B347" s="139" t="s">
        <v>648</v>
      </c>
      <c r="C347" s="139"/>
      <c r="D347" s="139"/>
      <c r="E347" s="139"/>
      <c r="F347" s="139"/>
      <c r="G347" s="139"/>
      <c r="H347" s="139"/>
      <c r="I347" s="29" t="s">
        <v>608</v>
      </c>
      <c r="J347" s="106">
        <v>160.99</v>
      </c>
      <c r="K347" s="25">
        <f>K345</f>
        <v>173.02999997575574</v>
      </c>
      <c r="L347" s="117">
        <f t="shared" si="57"/>
        <v>12.039999975755734</v>
      </c>
      <c r="M347" s="50">
        <f t="shared" ref="M347" si="61">L347/J347*100</f>
        <v>7.4787253716104933</v>
      </c>
      <c r="N347" s="14"/>
      <c r="O347" s="22"/>
      <c r="P347" s="23"/>
      <c r="Q347" s="6"/>
      <c r="R347" s="6"/>
      <c r="S347" s="6"/>
      <c r="T347" s="11"/>
      <c r="U347" s="8"/>
      <c r="V347" s="7"/>
      <c r="W347" s="9"/>
      <c r="X347" s="5"/>
      <c r="Y347" s="9"/>
      <c r="Z347" s="8"/>
      <c r="AA347" s="8"/>
      <c r="AB347" s="8"/>
    </row>
    <row r="348" spans="1:28" s="10" customFormat="1" ht="12" x14ac:dyDescent="0.2">
      <c r="A348" s="24" t="s">
        <v>658</v>
      </c>
      <c r="B348" s="139" t="s">
        <v>650</v>
      </c>
      <c r="C348" s="139"/>
      <c r="D348" s="139"/>
      <c r="E348" s="139"/>
      <c r="F348" s="139"/>
      <c r="G348" s="139"/>
      <c r="H348" s="139"/>
      <c r="I348" s="29" t="s">
        <v>608</v>
      </c>
      <c r="J348" s="106" t="s">
        <v>600</v>
      </c>
      <c r="K348" s="25" t="s">
        <v>238</v>
      </c>
      <c r="L348" s="117" t="str">
        <f t="shared" si="57"/>
        <v>-</v>
      </c>
      <c r="M348" s="118" t="str">
        <f t="shared" si="58"/>
        <v>-</v>
      </c>
      <c r="N348" s="14"/>
      <c r="O348" s="22"/>
      <c r="P348" s="23"/>
      <c r="Q348" s="6"/>
      <c r="R348" s="6"/>
      <c r="S348" s="6"/>
      <c r="T348" s="11"/>
      <c r="U348" s="8"/>
      <c r="V348" s="7"/>
      <c r="W348" s="9"/>
      <c r="X348" s="5"/>
      <c r="Y348" s="9"/>
      <c r="Z348" s="8"/>
      <c r="AA348" s="8"/>
      <c r="AB348" s="8"/>
    </row>
    <row r="349" spans="1:28" s="10" customFormat="1" ht="12" x14ac:dyDescent="0.2">
      <c r="A349" s="24" t="s">
        <v>659</v>
      </c>
      <c r="B349" s="138" t="s">
        <v>660</v>
      </c>
      <c r="C349" s="138"/>
      <c r="D349" s="138"/>
      <c r="E349" s="138"/>
      <c r="F349" s="138"/>
      <c r="G349" s="138"/>
      <c r="H349" s="138"/>
      <c r="I349" s="29" t="s">
        <v>661</v>
      </c>
      <c r="J349" s="106">
        <v>22718.78</v>
      </c>
      <c r="K349" s="25">
        <f>'[1]2.Оценочные показатели'!$V$53</f>
        <v>22163.37</v>
      </c>
      <c r="L349" s="117">
        <f t="shared" si="57"/>
        <v>-555.40999999999985</v>
      </c>
      <c r="M349" s="50">
        <f t="shared" ref="M349:M350" si="62">L349/J349*100</f>
        <v>-2.4447175420511131</v>
      </c>
      <c r="N349" s="14"/>
      <c r="O349" s="22"/>
      <c r="P349" s="23"/>
      <c r="Q349" s="6"/>
      <c r="R349" s="6"/>
      <c r="S349" s="6"/>
      <c r="T349" s="12"/>
      <c r="U349" s="8"/>
      <c r="V349" s="7"/>
      <c r="W349" s="9"/>
      <c r="X349" s="5"/>
      <c r="Y349" s="9"/>
      <c r="Z349" s="8"/>
      <c r="AA349" s="8"/>
      <c r="AB349" s="8"/>
    </row>
    <row r="350" spans="1:28" s="10" customFormat="1" ht="27" customHeight="1" x14ac:dyDescent="0.2">
      <c r="A350" s="24" t="s">
        <v>662</v>
      </c>
      <c r="B350" s="138" t="s">
        <v>663</v>
      </c>
      <c r="C350" s="138"/>
      <c r="D350" s="138"/>
      <c r="E350" s="138"/>
      <c r="F350" s="138"/>
      <c r="G350" s="138"/>
      <c r="H350" s="138"/>
      <c r="I350" s="29" t="s">
        <v>15</v>
      </c>
      <c r="J350" s="106">
        <v>1021.1400000000001</v>
      </c>
      <c r="K350" s="106">
        <f>K29-K57</f>
        <v>236.17297189000001</v>
      </c>
      <c r="L350" s="117">
        <f t="shared" si="57"/>
        <v>-784.96702811000011</v>
      </c>
      <c r="M350" s="50">
        <f t="shared" si="62"/>
        <v>-76.87163641714163</v>
      </c>
      <c r="N350" s="16"/>
      <c r="O350" s="22"/>
      <c r="P350" s="23"/>
      <c r="Q350" s="6"/>
      <c r="R350" s="6"/>
      <c r="S350" s="6"/>
      <c r="T350" s="7"/>
      <c r="U350" s="8"/>
      <c r="V350" s="7"/>
      <c r="W350" s="9"/>
      <c r="X350" s="5"/>
      <c r="Y350" s="9"/>
      <c r="Z350" s="8"/>
      <c r="AA350" s="8"/>
      <c r="AB350" s="8"/>
    </row>
    <row r="351" spans="1:28" s="10" customFormat="1" ht="12" x14ac:dyDescent="0.2">
      <c r="A351" s="24" t="s">
        <v>664</v>
      </c>
      <c r="B351" s="138" t="s">
        <v>665</v>
      </c>
      <c r="C351" s="138"/>
      <c r="D351" s="138"/>
      <c r="E351" s="138"/>
      <c r="F351" s="138"/>
      <c r="G351" s="138"/>
      <c r="H351" s="138"/>
      <c r="I351" s="30">
        <v>0</v>
      </c>
      <c r="J351" s="106" t="s">
        <v>600</v>
      </c>
      <c r="K351" s="25" t="s">
        <v>238</v>
      </c>
      <c r="L351" s="25" t="str">
        <f t="shared" si="57"/>
        <v>-</v>
      </c>
      <c r="M351" s="26" t="str">
        <f t="shared" si="58"/>
        <v>-</v>
      </c>
      <c r="N351" s="15"/>
      <c r="O351" s="22"/>
      <c r="P351" s="23"/>
      <c r="Q351" s="6"/>
      <c r="R351" s="6"/>
      <c r="S351" s="6"/>
      <c r="T351" s="7"/>
      <c r="U351" s="8"/>
      <c r="V351" s="7"/>
      <c r="W351" s="9"/>
      <c r="X351" s="5"/>
      <c r="Y351" s="9"/>
      <c r="Z351" s="8"/>
      <c r="AA351" s="8"/>
      <c r="AB351" s="8"/>
    </row>
    <row r="352" spans="1:28" s="10" customFormat="1" ht="12" x14ac:dyDescent="0.2">
      <c r="A352" s="24" t="s">
        <v>666</v>
      </c>
      <c r="B352" s="138" t="s">
        <v>667</v>
      </c>
      <c r="C352" s="138"/>
      <c r="D352" s="138"/>
      <c r="E352" s="138"/>
      <c r="F352" s="138"/>
      <c r="G352" s="138"/>
      <c r="H352" s="138"/>
      <c r="I352" s="29" t="s">
        <v>618</v>
      </c>
      <c r="J352" s="106" t="s">
        <v>600</v>
      </c>
      <c r="K352" s="25" t="s">
        <v>238</v>
      </c>
      <c r="L352" s="25" t="str">
        <f t="shared" si="57"/>
        <v>-</v>
      </c>
      <c r="M352" s="26" t="str">
        <f t="shared" si="58"/>
        <v>-</v>
      </c>
      <c r="N352" s="14"/>
      <c r="O352" s="22"/>
      <c r="P352" s="23"/>
      <c r="Q352" s="6"/>
      <c r="R352" s="6"/>
      <c r="S352" s="6"/>
      <c r="T352" s="7"/>
      <c r="U352" s="8"/>
      <c r="V352" s="7"/>
      <c r="W352" s="9"/>
      <c r="X352" s="5"/>
      <c r="Y352" s="9"/>
      <c r="Z352" s="8"/>
      <c r="AA352" s="8"/>
      <c r="AB352" s="8"/>
    </row>
    <row r="353" spans="1:28" s="10" customFormat="1" ht="12" x14ac:dyDescent="0.2">
      <c r="A353" s="24" t="s">
        <v>668</v>
      </c>
      <c r="B353" s="138" t="s">
        <v>669</v>
      </c>
      <c r="C353" s="138"/>
      <c r="D353" s="138"/>
      <c r="E353" s="138"/>
      <c r="F353" s="138"/>
      <c r="G353" s="138"/>
      <c r="H353" s="138"/>
      <c r="I353" s="29" t="s">
        <v>611</v>
      </c>
      <c r="J353" s="106" t="s">
        <v>600</v>
      </c>
      <c r="K353" s="25" t="s">
        <v>238</v>
      </c>
      <c r="L353" s="25" t="str">
        <f t="shared" si="57"/>
        <v>-</v>
      </c>
      <c r="M353" s="26" t="str">
        <f t="shared" si="58"/>
        <v>-</v>
      </c>
      <c r="N353" s="14"/>
      <c r="O353" s="22"/>
      <c r="P353" s="23"/>
      <c r="Q353" s="6"/>
      <c r="R353" s="6"/>
      <c r="S353" s="6"/>
      <c r="T353" s="7"/>
      <c r="U353" s="8"/>
      <c r="V353" s="7"/>
      <c r="W353" s="9"/>
      <c r="X353" s="5"/>
      <c r="Y353" s="9"/>
      <c r="Z353" s="8"/>
      <c r="AA353" s="8"/>
      <c r="AB353" s="8"/>
    </row>
    <row r="354" spans="1:28" s="10" customFormat="1" ht="12" x14ac:dyDescent="0.2">
      <c r="A354" s="24" t="s">
        <v>670</v>
      </c>
      <c r="B354" s="138" t="s">
        <v>671</v>
      </c>
      <c r="C354" s="138"/>
      <c r="D354" s="138"/>
      <c r="E354" s="138"/>
      <c r="F354" s="138"/>
      <c r="G354" s="138"/>
      <c r="H354" s="138"/>
      <c r="I354" s="29" t="s">
        <v>15</v>
      </c>
      <c r="J354" s="106" t="s">
        <v>600</v>
      </c>
      <c r="K354" s="25" t="s">
        <v>238</v>
      </c>
      <c r="L354" s="25" t="str">
        <f t="shared" si="54"/>
        <v>-</v>
      </c>
      <c r="M354" s="26" t="str">
        <f t="shared" si="55"/>
        <v>-</v>
      </c>
      <c r="N354" s="14"/>
      <c r="O354" s="22"/>
      <c r="P354" s="23"/>
      <c r="Q354" s="6"/>
      <c r="R354" s="6"/>
      <c r="S354" s="6"/>
      <c r="T354" s="7"/>
      <c r="U354" s="8"/>
      <c r="V354" s="7"/>
      <c r="W354" s="9"/>
      <c r="X354" s="5"/>
      <c r="Y354" s="9"/>
      <c r="Z354" s="8"/>
      <c r="AA354" s="8"/>
      <c r="AB354" s="8"/>
    </row>
    <row r="355" spans="1:28" s="10" customFormat="1" ht="12" x14ac:dyDescent="0.2">
      <c r="A355" s="24" t="s">
        <v>672</v>
      </c>
      <c r="B355" s="138" t="s">
        <v>673</v>
      </c>
      <c r="C355" s="138"/>
      <c r="D355" s="138"/>
      <c r="E355" s="138"/>
      <c r="F355" s="138"/>
      <c r="G355" s="138"/>
      <c r="H355" s="138"/>
      <c r="I355" s="29" t="s">
        <v>15</v>
      </c>
      <c r="J355" s="106" t="s">
        <v>600</v>
      </c>
      <c r="K355" s="25" t="s">
        <v>238</v>
      </c>
      <c r="L355" s="25" t="str">
        <f t="shared" si="54"/>
        <v>-</v>
      </c>
      <c r="M355" s="26" t="str">
        <f t="shared" si="55"/>
        <v>-</v>
      </c>
      <c r="N355" s="14"/>
      <c r="O355" s="22"/>
      <c r="P355" s="23"/>
      <c r="Q355" s="6"/>
      <c r="R355" s="6"/>
      <c r="S355" s="6"/>
      <c r="T355" s="7"/>
      <c r="U355" s="8"/>
      <c r="V355" s="7"/>
      <c r="W355" s="9"/>
      <c r="X355" s="5"/>
      <c r="Y355" s="9"/>
      <c r="Z355" s="8"/>
      <c r="AA355" s="8"/>
      <c r="AB355" s="8"/>
    </row>
    <row r="356" spans="1:28" s="10" customFormat="1" ht="12" x14ac:dyDescent="0.2">
      <c r="A356" s="24" t="s">
        <v>674</v>
      </c>
      <c r="B356" s="138" t="s">
        <v>675</v>
      </c>
      <c r="C356" s="138"/>
      <c r="D356" s="138"/>
      <c r="E356" s="138"/>
      <c r="F356" s="138"/>
      <c r="G356" s="138"/>
      <c r="H356" s="138"/>
      <c r="I356" s="32">
        <v>0</v>
      </c>
      <c r="J356" s="106" t="s">
        <v>600</v>
      </c>
      <c r="K356" s="25" t="s">
        <v>238</v>
      </c>
      <c r="L356" s="25" t="str">
        <f t="shared" si="54"/>
        <v>-</v>
      </c>
      <c r="M356" s="26" t="str">
        <f t="shared" si="55"/>
        <v>-</v>
      </c>
      <c r="N356" s="15"/>
      <c r="O356" s="22"/>
      <c r="P356" s="23"/>
      <c r="Q356" s="6"/>
      <c r="R356" s="6"/>
      <c r="S356" s="6"/>
      <c r="T356" s="7"/>
      <c r="U356" s="8"/>
      <c r="V356" s="7"/>
      <c r="W356" s="9"/>
      <c r="X356" s="5"/>
      <c r="Y356" s="9"/>
      <c r="Z356" s="8"/>
      <c r="AA356" s="8"/>
      <c r="AB356" s="8"/>
    </row>
    <row r="357" spans="1:28" s="10" customFormat="1" ht="12" x14ac:dyDescent="0.2">
      <c r="A357" s="24" t="s">
        <v>676</v>
      </c>
      <c r="B357" s="138" t="s">
        <v>677</v>
      </c>
      <c r="C357" s="138"/>
      <c r="D357" s="138"/>
      <c r="E357" s="138"/>
      <c r="F357" s="138"/>
      <c r="G357" s="138"/>
      <c r="H357" s="138"/>
      <c r="I357" s="29" t="s">
        <v>608</v>
      </c>
      <c r="J357" s="106" t="s">
        <v>600</v>
      </c>
      <c r="K357" s="25" t="s">
        <v>238</v>
      </c>
      <c r="L357" s="25" t="str">
        <f t="shared" si="54"/>
        <v>-</v>
      </c>
      <c r="M357" s="26" t="str">
        <f t="shared" si="55"/>
        <v>-</v>
      </c>
      <c r="N357" s="14"/>
      <c r="O357" s="22"/>
      <c r="P357" s="23"/>
      <c r="Q357" s="6"/>
      <c r="R357" s="6"/>
      <c r="S357" s="6"/>
      <c r="T357" s="7"/>
      <c r="U357" s="8"/>
      <c r="V357" s="7"/>
      <c r="W357" s="9"/>
      <c r="X357" s="5"/>
      <c r="Y357" s="9"/>
      <c r="Z357" s="8"/>
      <c r="AA357" s="8"/>
      <c r="AB357" s="8"/>
    </row>
    <row r="358" spans="1:28" s="10" customFormat="1" ht="12" x14ac:dyDescent="0.2">
      <c r="A358" s="24" t="s">
        <v>678</v>
      </c>
      <c r="B358" s="139" t="s">
        <v>679</v>
      </c>
      <c r="C358" s="139"/>
      <c r="D358" s="139"/>
      <c r="E358" s="139"/>
      <c r="F358" s="139"/>
      <c r="G358" s="139"/>
      <c r="H358" s="139"/>
      <c r="I358" s="29" t="s">
        <v>608</v>
      </c>
      <c r="J358" s="106" t="s">
        <v>600</v>
      </c>
      <c r="K358" s="25" t="s">
        <v>238</v>
      </c>
      <c r="L358" s="25" t="str">
        <f t="shared" si="54"/>
        <v>-</v>
      </c>
      <c r="M358" s="26" t="str">
        <f t="shared" si="55"/>
        <v>-</v>
      </c>
      <c r="N358" s="14"/>
      <c r="O358" s="22"/>
      <c r="P358" s="23"/>
      <c r="Q358" s="6"/>
      <c r="R358" s="6"/>
      <c r="S358" s="6"/>
      <c r="T358" s="7"/>
      <c r="U358" s="8"/>
      <c r="V358" s="7"/>
      <c r="W358" s="9"/>
      <c r="X358" s="5"/>
      <c r="Y358" s="9"/>
      <c r="Z358" s="8"/>
      <c r="AA358" s="8"/>
      <c r="AB358" s="8"/>
    </row>
    <row r="359" spans="1:28" s="10" customFormat="1" ht="12" x14ac:dyDescent="0.2">
      <c r="A359" s="24" t="s">
        <v>680</v>
      </c>
      <c r="B359" s="139" t="s">
        <v>681</v>
      </c>
      <c r="C359" s="139"/>
      <c r="D359" s="139"/>
      <c r="E359" s="139"/>
      <c r="F359" s="139"/>
      <c r="G359" s="139"/>
      <c r="H359" s="139"/>
      <c r="I359" s="29" t="s">
        <v>608</v>
      </c>
      <c r="J359" s="106" t="s">
        <v>600</v>
      </c>
      <c r="K359" s="25" t="s">
        <v>238</v>
      </c>
      <c r="L359" s="25" t="str">
        <f t="shared" si="54"/>
        <v>-</v>
      </c>
      <c r="M359" s="26" t="str">
        <f t="shared" si="55"/>
        <v>-</v>
      </c>
      <c r="N359" s="14"/>
      <c r="O359" s="22"/>
      <c r="P359" s="23"/>
      <c r="Q359" s="6"/>
      <c r="R359" s="6"/>
      <c r="S359" s="6"/>
      <c r="T359" s="7"/>
      <c r="U359" s="8"/>
      <c r="V359" s="7"/>
      <c r="W359" s="9"/>
      <c r="X359" s="5"/>
      <c r="Y359" s="9"/>
      <c r="Z359" s="8"/>
      <c r="AA359" s="8"/>
      <c r="AB359" s="8"/>
    </row>
    <row r="360" spans="1:28" s="10" customFormat="1" ht="12" x14ac:dyDescent="0.2">
      <c r="A360" s="24" t="s">
        <v>682</v>
      </c>
      <c r="B360" s="139" t="s">
        <v>683</v>
      </c>
      <c r="C360" s="139"/>
      <c r="D360" s="139"/>
      <c r="E360" s="139"/>
      <c r="F360" s="139"/>
      <c r="G360" s="139"/>
      <c r="H360" s="139"/>
      <c r="I360" s="29" t="s">
        <v>608</v>
      </c>
      <c r="J360" s="106" t="s">
        <v>600</v>
      </c>
      <c r="K360" s="25" t="s">
        <v>238</v>
      </c>
      <c r="L360" s="25" t="str">
        <f t="shared" si="54"/>
        <v>-</v>
      </c>
      <c r="M360" s="26" t="str">
        <f t="shared" si="55"/>
        <v>-</v>
      </c>
      <c r="N360" s="14"/>
      <c r="O360" s="22"/>
      <c r="P360" s="23"/>
      <c r="Q360" s="6"/>
      <c r="R360" s="6"/>
      <c r="S360" s="6"/>
      <c r="T360" s="7"/>
      <c r="U360" s="8"/>
      <c r="V360" s="7"/>
      <c r="W360" s="9"/>
      <c r="X360" s="5"/>
      <c r="Y360" s="9"/>
      <c r="Z360" s="8"/>
      <c r="AA360" s="8"/>
      <c r="AB360" s="8"/>
    </row>
    <row r="361" spans="1:28" s="10" customFormat="1" ht="12" x14ac:dyDescent="0.2">
      <c r="A361" s="24" t="s">
        <v>684</v>
      </c>
      <c r="B361" s="138" t="s">
        <v>685</v>
      </c>
      <c r="C361" s="138"/>
      <c r="D361" s="138"/>
      <c r="E361" s="138"/>
      <c r="F361" s="138"/>
      <c r="G361" s="138"/>
      <c r="H361" s="138"/>
      <c r="I361" s="29" t="s">
        <v>618</v>
      </c>
      <c r="J361" s="106" t="s">
        <v>600</v>
      </c>
      <c r="K361" s="25" t="s">
        <v>238</v>
      </c>
      <c r="L361" s="25" t="str">
        <f t="shared" si="54"/>
        <v>-</v>
      </c>
      <c r="M361" s="26" t="str">
        <f t="shared" si="55"/>
        <v>-</v>
      </c>
      <c r="N361" s="14"/>
      <c r="O361" s="22"/>
      <c r="P361" s="23"/>
      <c r="Q361" s="6"/>
      <c r="R361" s="6"/>
      <c r="S361" s="6"/>
      <c r="T361" s="7"/>
      <c r="U361" s="8"/>
      <c r="V361" s="7"/>
      <c r="W361" s="9"/>
      <c r="X361" s="5"/>
      <c r="Y361" s="9"/>
      <c r="Z361" s="8"/>
      <c r="AA361" s="8"/>
      <c r="AB361" s="8"/>
    </row>
    <row r="362" spans="1:28" s="10" customFormat="1" ht="12" x14ac:dyDescent="0.2">
      <c r="A362" s="24" t="s">
        <v>686</v>
      </c>
      <c r="B362" s="139" t="s">
        <v>687</v>
      </c>
      <c r="C362" s="139"/>
      <c r="D362" s="139"/>
      <c r="E362" s="139"/>
      <c r="F362" s="139"/>
      <c r="G362" s="139"/>
      <c r="H362" s="139"/>
      <c r="I362" s="29" t="s">
        <v>618</v>
      </c>
      <c r="J362" s="106" t="s">
        <v>600</v>
      </c>
      <c r="K362" s="25" t="s">
        <v>238</v>
      </c>
      <c r="L362" s="25" t="str">
        <f t="shared" si="54"/>
        <v>-</v>
      </c>
      <c r="M362" s="26" t="str">
        <f t="shared" si="55"/>
        <v>-</v>
      </c>
      <c r="N362" s="14"/>
      <c r="O362" s="22"/>
      <c r="P362" s="23"/>
      <c r="Q362" s="6"/>
      <c r="R362" s="6"/>
      <c r="S362" s="6"/>
      <c r="T362" s="7"/>
      <c r="U362" s="8"/>
      <c r="V362" s="7"/>
      <c r="W362" s="9"/>
      <c r="X362" s="5"/>
      <c r="Y362" s="9"/>
      <c r="Z362" s="8"/>
      <c r="AA362" s="8"/>
      <c r="AB362" s="8"/>
    </row>
    <row r="363" spans="1:28" s="10" customFormat="1" ht="12" x14ac:dyDescent="0.2">
      <c r="A363" s="24" t="s">
        <v>688</v>
      </c>
      <c r="B363" s="139" t="s">
        <v>689</v>
      </c>
      <c r="C363" s="139"/>
      <c r="D363" s="139"/>
      <c r="E363" s="139"/>
      <c r="F363" s="139"/>
      <c r="G363" s="139"/>
      <c r="H363" s="139"/>
      <c r="I363" s="29" t="s">
        <v>618</v>
      </c>
      <c r="J363" s="106" t="s">
        <v>600</v>
      </c>
      <c r="K363" s="25" t="s">
        <v>238</v>
      </c>
      <c r="L363" s="25" t="str">
        <f t="shared" si="54"/>
        <v>-</v>
      </c>
      <c r="M363" s="26" t="str">
        <f t="shared" si="55"/>
        <v>-</v>
      </c>
      <c r="N363" s="14"/>
      <c r="O363" s="22"/>
      <c r="P363" s="23"/>
      <c r="Q363" s="6"/>
      <c r="R363" s="6"/>
      <c r="S363" s="6"/>
      <c r="T363" s="7"/>
      <c r="U363" s="8"/>
      <c r="V363" s="7"/>
      <c r="W363" s="9"/>
      <c r="X363" s="5"/>
      <c r="Y363" s="9"/>
      <c r="Z363" s="8"/>
      <c r="AA363" s="8"/>
      <c r="AB363" s="8"/>
    </row>
    <row r="364" spans="1:28" s="10" customFormat="1" ht="12" x14ac:dyDescent="0.2">
      <c r="A364" s="24" t="s">
        <v>690</v>
      </c>
      <c r="B364" s="138" t="s">
        <v>691</v>
      </c>
      <c r="C364" s="138"/>
      <c r="D364" s="138"/>
      <c r="E364" s="138"/>
      <c r="F364" s="138"/>
      <c r="G364" s="138"/>
      <c r="H364" s="138"/>
      <c r="I364" s="29" t="s">
        <v>15</v>
      </c>
      <c r="J364" s="106" t="s">
        <v>600</v>
      </c>
      <c r="K364" s="25" t="s">
        <v>238</v>
      </c>
      <c r="L364" s="25" t="str">
        <f t="shared" si="54"/>
        <v>-</v>
      </c>
      <c r="M364" s="26" t="str">
        <f t="shared" si="55"/>
        <v>-</v>
      </c>
      <c r="N364" s="14"/>
      <c r="O364" s="22"/>
      <c r="P364" s="23"/>
      <c r="Q364" s="6"/>
      <c r="R364" s="6"/>
      <c r="S364" s="6"/>
      <c r="T364" s="7"/>
      <c r="U364" s="8"/>
      <c r="V364" s="7"/>
      <c r="W364" s="9"/>
      <c r="X364" s="5"/>
      <c r="Y364" s="9"/>
      <c r="Z364" s="8"/>
      <c r="AA364" s="8"/>
      <c r="AB364" s="8"/>
    </row>
    <row r="365" spans="1:28" s="10" customFormat="1" ht="12" x14ac:dyDescent="0.2">
      <c r="A365" s="24" t="s">
        <v>692</v>
      </c>
      <c r="B365" s="139" t="s">
        <v>693</v>
      </c>
      <c r="C365" s="139"/>
      <c r="D365" s="139"/>
      <c r="E365" s="139"/>
      <c r="F365" s="139"/>
      <c r="G365" s="139"/>
      <c r="H365" s="139"/>
      <c r="I365" s="29" t="s">
        <v>15</v>
      </c>
      <c r="J365" s="106" t="s">
        <v>600</v>
      </c>
      <c r="K365" s="25" t="s">
        <v>238</v>
      </c>
      <c r="L365" s="25" t="str">
        <f t="shared" si="54"/>
        <v>-</v>
      </c>
      <c r="M365" s="26" t="str">
        <f t="shared" si="55"/>
        <v>-</v>
      </c>
      <c r="N365" s="18"/>
      <c r="O365" s="22"/>
      <c r="P365" s="23"/>
      <c r="Q365" s="6"/>
      <c r="R365" s="6"/>
      <c r="S365" s="6"/>
      <c r="T365" s="7"/>
      <c r="U365" s="8"/>
      <c r="V365" s="7"/>
      <c r="W365" s="9"/>
      <c r="X365" s="5"/>
      <c r="Y365" s="9"/>
      <c r="Z365" s="8"/>
      <c r="AA365" s="8"/>
      <c r="AB365" s="8"/>
    </row>
    <row r="366" spans="1:28" s="10" customFormat="1" ht="12" x14ac:dyDescent="0.2">
      <c r="A366" s="24" t="s">
        <v>694</v>
      </c>
      <c r="B366" s="139" t="s">
        <v>41</v>
      </c>
      <c r="C366" s="139"/>
      <c r="D366" s="139"/>
      <c r="E366" s="139"/>
      <c r="F366" s="139"/>
      <c r="G366" s="139"/>
      <c r="H366" s="139"/>
      <c r="I366" s="29" t="s">
        <v>15</v>
      </c>
      <c r="J366" s="106" t="s">
        <v>600</v>
      </c>
      <c r="K366" s="25" t="s">
        <v>238</v>
      </c>
      <c r="L366" s="25" t="str">
        <f t="shared" si="54"/>
        <v>-</v>
      </c>
      <c r="M366" s="27" t="str">
        <f t="shared" si="55"/>
        <v>-</v>
      </c>
      <c r="N366" s="18"/>
      <c r="O366" s="22"/>
      <c r="P366" s="23"/>
      <c r="Q366" s="6"/>
      <c r="R366" s="6"/>
      <c r="S366" s="6"/>
      <c r="T366" s="7"/>
      <c r="U366" s="8"/>
      <c r="V366" s="7"/>
      <c r="W366" s="9"/>
      <c r="X366" s="5"/>
      <c r="Y366" s="9"/>
      <c r="Z366" s="8"/>
      <c r="AA366" s="8"/>
      <c r="AB366" s="8"/>
    </row>
    <row r="367" spans="1:28" s="33" customFormat="1" ht="12.75" thickBot="1" x14ac:dyDescent="0.25">
      <c r="A367" s="77" t="s">
        <v>337</v>
      </c>
      <c r="B367" s="258" t="s">
        <v>338</v>
      </c>
      <c r="C367" s="258"/>
      <c r="D367" s="258"/>
      <c r="E367" s="258"/>
      <c r="F367" s="258"/>
      <c r="G367" s="258"/>
      <c r="H367" s="258"/>
      <c r="I367" s="78" t="s">
        <v>339</v>
      </c>
      <c r="J367" s="106">
        <v>279</v>
      </c>
      <c r="K367" s="106">
        <f>'[1]7.Затраты на персонал'!$V$17</f>
        <v>255.39000000000001</v>
      </c>
      <c r="L367" s="25">
        <f t="shared" ref="L367" si="63">IFERROR(K367-J367,"-")</f>
        <v>-23.609999999999985</v>
      </c>
      <c r="M367" s="27">
        <f t="shared" ref="M367" si="64">IFERROR(L367/J367,"-")</f>
        <v>-8.4623655913978441E-2</v>
      </c>
      <c r="N367" s="79"/>
      <c r="O367" s="80"/>
      <c r="P367" s="80"/>
    </row>
    <row r="368" spans="1:28" ht="16.5" thickBot="1" x14ac:dyDescent="0.3">
      <c r="A368" s="224" t="s">
        <v>340</v>
      </c>
      <c r="B368" s="225"/>
      <c r="C368" s="225"/>
      <c r="D368" s="225"/>
      <c r="E368" s="225"/>
      <c r="F368" s="225"/>
      <c r="G368" s="225"/>
      <c r="H368" s="225"/>
      <c r="I368" s="225"/>
      <c r="J368" s="225"/>
      <c r="K368" s="225"/>
      <c r="L368" s="225"/>
      <c r="M368" s="225"/>
      <c r="N368" s="226"/>
    </row>
    <row r="369" spans="1:14" s="33" customFormat="1" ht="50.25" customHeight="1" x14ac:dyDescent="0.2">
      <c r="A369" s="187" t="s">
        <v>4</v>
      </c>
      <c r="B369" s="189" t="s">
        <v>5</v>
      </c>
      <c r="C369" s="190"/>
      <c r="D369" s="190"/>
      <c r="E369" s="190"/>
      <c r="F369" s="190"/>
      <c r="G369" s="190"/>
      <c r="H369" s="191"/>
      <c r="I369" s="195" t="s">
        <v>6</v>
      </c>
      <c r="J369" s="202" t="s">
        <v>697</v>
      </c>
      <c r="K369" s="179"/>
      <c r="L369" s="178" t="s">
        <v>445</v>
      </c>
      <c r="M369" s="179"/>
      <c r="N369" s="180" t="s">
        <v>446</v>
      </c>
    </row>
    <row r="370" spans="1:14" s="33" customFormat="1" ht="50.25" customHeight="1" x14ac:dyDescent="0.2">
      <c r="A370" s="188"/>
      <c r="B370" s="192"/>
      <c r="C370" s="193"/>
      <c r="D370" s="193"/>
      <c r="E370" s="193"/>
      <c r="F370" s="193"/>
      <c r="G370" s="193"/>
      <c r="H370" s="194"/>
      <c r="I370" s="181"/>
      <c r="J370" s="102" t="s">
        <v>601</v>
      </c>
      <c r="K370" s="103" t="s">
        <v>603</v>
      </c>
      <c r="L370" s="43" t="s">
        <v>7</v>
      </c>
      <c r="M370" s="43" t="s">
        <v>8</v>
      </c>
      <c r="N370" s="181"/>
    </row>
    <row r="371" spans="1:14" s="38" customFormat="1" ht="12.75" thickBot="1" x14ac:dyDescent="0.25">
      <c r="A371" s="81">
        <v>1</v>
      </c>
      <c r="B371" s="255">
        <v>2</v>
      </c>
      <c r="C371" s="256"/>
      <c r="D371" s="256"/>
      <c r="E371" s="256"/>
      <c r="F371" s="256"/>
      <c r="G371" s="256"/>
      <c r="H371" s="257"/>
      <c r="I371" s="45">
        <v>3</v>
      </c>
      <c r="J371" s="99">
        <v>4</v>
      </c>
      <c r="K371" s="104">
        <v>5</v>
      </c>
      <c r="L371" s="82">
        <v>6</v>
      </c>
      <c r="M371" s="82">
        <v>7</v>
      </c>
      <c r="N371" s="45">
        <v>8</v>
      </c>
    </row>
    <row r="372" spans="1:14" s="33" customFormat="1" ht="12.75" customHeight="1" x14ac:dyDescent="0.2">
      <c r="A372" s="252" t="s">
        <v>341</v>
      </c>
      <c r="B372" s="253"/>
      <c r="C372" s="253"/>
      <c r="D372" s="253"/>
      <c r="E372" s="253"/>
      <c r="F372" s="253"/>
      <c r="G372" s="253"/>
      <c r="H372" s="254"/>
      <c r="I372" s="69" t="s">
        <v>15</v>
      </c>
      <c r="J372" s="116">
        <f>J373</f>
        <v>418.9</v>
      </c>
      <c r="K372" s="116">
        <f>K373</f>
        <v>73.331306000000012</v>
      </c>
      <c r="L372" s="116">
        <f>K372-J372</f>
        <v>-345.56869399999994</v>
      </c>
      <c r="M372" s="109">
        <f>L372/J372*100</f>
        <v>-82.494317020768676</v>
      </c>
      <c r="N372" s="70"/>
    </row>
    <row r="373" spans="1:14" s="33" customFormat="1" ht="12" x14ac:dyDescent="0.2">
      <c r="A373" s="2" t="s">
        <v>13</v>
      </c>
      <c r="B373" s="237" t="s">
        <v>342</v>
      </c>
      <c r="C373" s="238"/>
      <c r="D373" s="238"/>
      <c r="E373" s="238"/>
      <c r="F373" s="238"/>
      <c r="G373" s="238"/>
      <c r="H373" s="239"/>
      <c r="I373" s="3" t="s">
        <v>15</v>
      </c>
      <c r="J373" s="50">
        <v>418.9</v>
      </c>
      <c r="K373" s="50">
        <f>K374+K398+K426+K427</f>
        <v>73.331306000000012</v>
      </c>
      <c r="L373" s="50">
        <f>K373-J373</f>
        <v>-345.56869399999994</v>
      </c>
      <c r="M373" s="50">
        <f t="shared" ref="M373:M375" si="65">L373/J373*100</f>
        <v>-82.494317020768676</v>
      </c>
      <c r="N373" s="4"/>
    </row>
    <row r="374" spans="1:14" s="33" customFormat="1" ht="12" x14ac:dyDescent="0.2">
      <c r="A374" s="2" t="s">
        <v>16</v>
      </c>
      <c r="B374" s="140" t="s">
        <v>343</v>
      </c>
      <c r="C374" s="141"/>
      <c r="D374" s="141"/>
      <c r="E374" s="141"/>
      <c r="F374" s="141"/>
      <c r="G374" s="141"/>
      <c r="H374" s="142"/>
      <c r="I374" s="3" t="s">
        <v>15</v>
      </c>
      <c r="J374" s="124">
        <f>J375+J397</f>
        <v>29.306000000000001</v>
      </c>
      <c r="K374" s="124">
        <f>K375+K397</f>
        <v>4.4620040000000003</v>
      </c>
      <c r="L374" s="50">
        <f>K374-J374</f>
        <v>-24.843996000000001</v>
      </c>
      <c r="M374" s="50">
        <f t="shared" si="65"/>
        <v>-84.77443526922815</v>
      </c>
      <c r="N374" s="4"/>
    </row>
    <row r="375" spans="1:14" s="33" customFormat="1" ht="24" customHeight="1" x14ac:dyDescent="0.2">
      <c r="A375" s="2" t="s">
        <v>18</v>
      </c>
      <c r="B375" s="161" t="s">
        <v>344</v>
      </c>
      <c r="C375" s="162"/>
      <c r="D375" s="162"/>
      <c r="E375" s="162"/>
      <c r="F375" s="162"/>
      <c r="G375" s="162"/>
      <c r="H375" s="163"/>
      <c r="I375" s="3" t="s">
        <v>15</v>
      </c>
      <c r="J375" s="124">
        <f>J381+J383</f>
        <v>29.306000000000001</v>
      </c>
      <c r="K375" s="124">
        <f>K383+K376</f>
        <v>4.4620040000000003</v>
      </c>
      <c r="L375" s="50">
        <f>K375-J375</f>
        <v>-24.843996000000001</v>
      </c>
      <c r="M375" s="50">
        <f t="shared" si="65"/>
        <v>-84.77443526922815</v>
      </c>
      <c r="N375" s="4"/>
    </row>
    <row r="376" spans="1:14" s="33" customFormat="1" ht="12" x14ac:dyDescent="0.2">
      <c r="A376" s="2" t="s">
        <v>345</v>
      </c>
      <c r="B376" s="164" t="s">
        <v>346</v>
      </c>
      <c r="C376" s="165"/>
      <c r="D376" s="165"/>
      <c r="E376" s="165"/>
      <c r="F376" s="165"/>
      <c r="G376" s="165"/>
      <c r="H376" s="166"/>
      <c r="I376" s="3" t="s">
        <v>15</v>
      </c>
      <c r="J376" s="136">
        <v>0</v>
      </c>
      <c r="K376" s="50">
        <f>K381</f>
        <v>0</v>
      </c>
      <c r="L376" s="50" t="s">
        <v>600</v>
      </c>
      <c r="M376" s="50" t="s">
        <v>600</v>
      </c>
      <c r="N376" s="4"/>
    </row>
    <row r="377" spans="1:14" s="33" customFormat="1" ht="24" customHeight="1" x14ac:dyDescent="0.2">
      <c r="A377" s="2" t="s">
        <v>347</v>
      </c>
      <c r="B377" s="249" t="s">
        <v>19</v>
      </c>
      <c r="C377" s="250"/>
      <c r="D377" s="250"/>
      <c r="E377" s="250"/>
      <c r="F377" s="250"/>
      <c r="G377" s="250"/>
      <c r="H377" s="251"/>
      <c r="I377" s="3" t="s">
        <v>15</v>
      </c>
      <c r="J377" s="136">
        <v>0</v>
      </c>
      <c r="K377" s="50">
        <v>0</v>
      </c>
      <c r="L377" s="50" t="s">
        <v>600</v>
      </c>
      <c r="M377" s="50" t="s">
        <v>600</v>
      </c>
      <c r="N377" s="4"/>
    </row>
    <row r="378" spans="1:14" s="33" customFormat="1" ht="24" customHeight="1" x14ac:dyDescent="0.2">
      <c r="A378" s="2" t="s">
        <v>348</v>
      </c>
      <c r="B378" s="249" t="s">
        <v>21</v>
      </c>
      <c r="C378" s="250"/>
      <c r="D378" s="250"/>
      <c r="E378" s="250"/>
      <c r="F378" s="250"/>
      <c r="G378" s="250"/>
      <c r="H378" s="251"/>
      <c r="I378" s="3" t="s">
        <v>15</v>
      </c>
      <c r="J378" s="136">
        <v>0</v>
      </c>
      <c r="K378" s="50">
        <v>0</v>
      </c>
      <c r="L378" s="50" t="s">
        <v>600</v>
      </c>
      <c r="M378" s="50" t="s">
        <v>600</v>
      </c>
      <c r="N378" s="4"/>
    </row>
    <row r="379" spans="1:14" s="33" customFormat="1" ht="24" customHeight="1" x14ac:dyDescent="0.2">
      <c r="A379" s="2" t="s">
        <v>349</v>
      </c>
      <c r="B379" s="249" t="s">
        <v>23</v>
      </c>
      <c r="C379" s="250"/>
      <c r="D379" s="250"/>
      <c r="E379" s="250"/>
      <c r="F379" s="250"/>
      <c r="G379" s="250"/>
      <c r="H379" s="251"/>
      <c r="I379" s="3" t="s">
        <v>15</v>
      </c>
      <c r="J379" s="136">
        <v>0</v>
      </c>
      <c r="K379" s="50">
        <v>0</v>
      </c>
      <c r="L379" s="50" t="s">
        <v>600</v>
      </c>
      <c r="M379" s="50" t="s">
        <v>600</v>
      </c>
      <c r="N379" s="4"/>
    </row>
    <row r="380" spans="1:14" s="33" customFormat="1" ht="12" x14ac:dyDescent="0.2">
      <c r="A380" s="2" t="s">
        <v>350</v>
      </c>
      <c r="B380" s="164" t="s">
        <v>351</v>
      </c>
      <c r="C380" s="165"/>
      <c r="D380" s="165"/>
      <c r="E380" s="165"/>
      <c r="F380" s="165"/>
      <c r="G380" s="165"/>
      <c r="H380" s="166"/>
      <c r="I380" s="3" t="s">
        <v>15</v>
      </c>
      <c r="J380" s="136">
        <v>0</v>
      </c>
      <c r="K380" s="50">
        <v>0</v>
      </c>
      <c r="L380" s="50" t="s">
        <v>600</v>
      </c>
      <c r="M380" s="50" t="s">
        <v>600</v>
      </c>
      <c r="N380" s="4"/>
    </row>
    <row r="381" spans="1:14" s="33" customFormat="1" ht="12" x14ac:dyDescent="0.2">
      <c r="A381" s="2" t="s">
        <v>352</v>
      </c>
      <c r="B381" s="164" t="s">
        <v>353</v>
      </c>
      <c r="C381" s="165"/>
      <c r="D381" s="165"/>
      <c r="E381" s="165"/>
      <c r="F381" s="165"/>
      <c r="G381" s="165"/>
      <c r="H381" s="166"/>
      <c r="I381" s="3" t="s">
        <v>15</v>
      </c>
      <c r="J381" s="137">
        <v>29.306000000000001</v>
      </c>
      <c r="K381" s="50">
        <v>0</v>
      </c>
      <c r="L381" s="50">
        <f>K381</f>
        <v>0</v>
      </c>
      <c r="M381" s="50">
        <f t="shared" ref="M381" si="66">L381/J381*100</f>
        <v>0</v>
      </c>
      <c r="N381" s="4"/>
    </row>
    <row r="382" spans="1:14" s="33" customFormat="1" ht="12" x14ac:dyDescent="0.2">
      <c r="A382" s="2" t="s">
        <v>354</v>
      </c>
      <c r="B382" s="164" t="s">
        <v>355</v>
      </c>
      <c r="C382" s="165"/>
      <c r="D382" s="165"/>
      <c r="E382" s="165"/>
      <c r="F382" s="165"/>
      <c r="G382" s="165"/>
      <c r="H382" s="166"/>
      <c r="I382" s="3" t="s">
        <v>15</v>
      </c>
      <c r="J382" s="136">
        <v>0</v>
      </c>
      <c r="K382" s="50">
        <v>0</v>
      </c>
      <c r="L382" s="50" t="s">
        <v>600</v>
      </c>
      <c r="M382" s="50" t="s">
        <v>600</v>
      </c>
      <c r="N382" s="4"/>
    </row>
    <row r="383" spans="1:14" s="33" customFormat="1" ht="12" x14ac:dyDescent="0.2">
      <c r="A383" s="2" t="s">
        <v>356</v>
      </c>
      <c r="B383" s="164" t="s">
        <v>357</v>
      </c>
      <c r="C383" s="165"/>
      <c r="D383" s="165"/>
      <c r="E383" s="165"/>
      <c r="F383" s="165"/>
      <c r="G383" s="165"/>
      <c r="H383" s="166"/>
      <c r="I383" s="3" t="s">
        <v>15</v>
      </c>
      <c r="J383" s="50">
        <f>J386</f>
        <v>0</v>
      </c>
      <c r="K383" s="50">
        <f>K386</f>
        <v>4.4620040000000003</v>
      </c>
      <c r="L383" s="50">
        <f>K383-J383</f>
        <v>4.4620040000000003</v>
      </c>
      <c r="M383" s="50">
        <v>100</v>
      </c>
      <c r="N383" s="4" t="s">
        <v>698</v>
      </c>
    </row>
    <row r="384" spans="1:14" s="33" customFormat="1" ht="24" customHeight="1" x14ac:dyDescent="0.2">
      <c r="A384" s="2" t="s">
        <v>358</v>
      </c>
      <c r="B384" s="249" t="s">
        <v>359</v>
      </c>
      <c r="C384" s="250"/>
      <c r="D384" s="250"/>
      <c r="E384" s="250"/>
      <c r="F384" s="250"/>
      <c r="G384" s="250"/>
      <c r="H384" s="251"/>
      <c r="I384" s="3" t="s">
        <v>15</v>
      </c>
      <c r="J384" s="136">
        <v>0</v>
      </c>
      <c r="K384" s="50">
        <v>0</v>
      </c>
      <c r="L384" s="50" t="s">
        <v>600</v>
      </c>
      <c r="M384" s="50" t="s">
        <v>600</v>
      </c>
      <c r="N384" s="4"/>
    </row>
    <row r="385" spans="1:14" s="33" customFormat="1" ht="12" x14ac:dyDescent="0.2">
      <c r="A385" s="2" t="s">
        <v>360</v>
      </c>
      <c r="B385" s="246" t="s">
        <v>361</v>
      </c>
      <c r="C385" s="247"/>
      <c r="D385" s="247"/>
      <c r="E385" s="247"/>
      <c r="F385" s="247"/>
      <c r="G385" s="247"/>
      <c r="H385" s="248"/>
      <c r="I385" s="3" t="s">
        <v>15</v>
      </c>
      <c r="J385" s="136">
        <v>0</v>
      </c>
      <c r="K385" s="50">
        <v>0</v>
      </c>
      <c r="L385" s="50" t="s">
        <v>600</v>
      </c>
      <c r="M385" s="50" t="s">
        <v>600</v>
      </c>
      <c r="N385" s="4"/>
    </row>
    <row r="386" spans="1:14" s="33" customFormat="1" ht="22.5" x14ac:dyDescent="0.2">
      <c r="A386" s="2" t="s">
        <v>362</v>
      </c>
      <c r="B386" s="206" t="s">
        <v>363</v>
      </c>
      <c r="C386" s="207"/>
      <c r="D386" s="207"/>
      <c r="E386" s="207"/>
      <c r="F386" s="207"/>
      <c r="G386" s="207"/>
      <c r="H386" s="208"/>
      <c r="I386" s="3" t="s">
        <v>15</v>
      </c>
      <c r="J386" s="136">
        <v>0</v>
      </c>
      <c r="K386" s="50">
        <v>4.4620040000000003</v>
      </c>
      <c r="L386" s="50">
        <f>K386-J386</f>
        <v>4.4620040000000003</v>
      </c>
      <c r="M386" s="50">
        <v>100</v>
      </c>
      <c r="N386" s="4" t="s">
        <v>699</v>
      </c>
    </row>
    <row r="387" spans="1:14" s="33" customFormat="1" ht="12" x14ac:dyDescent="0.2">
      <c r="A387" s="2" t="s">
        <v>364</v>
      </c>
      <c r="B387" s="246" t="s">
        <v>361</v>
      </c>
      <c r="C387" s="247"/>
      <c r="D387" s="247"/>
      <c r="E387" s="247"/>
      <c r="F387" s="247"/>
      <c r="G387" s="247"/>
      <c r="H387" s="248"/>
      <c r="I387" s="3" t="s">
        <v>15</v>
      </c>
      <c r="J387" s="136">
        <v>0</v>
      </c>
      <c r="K387" s="50">
        <v>0</v>
      </c>
      <c r="L387" s="50" t="s">
        <v>600</v>
      </c>
      <c r="M387" s="50" t="s">
        <v>600</v>
      </c>
      <c r="N387" s="4"/>
    </row>
    <row r="388" spans="1:14" s="33" customFormat="1" ht="12" x14ac:dyDescent="0.2">
      <c r="A388" s="2" t="s">
        <v>365</v>
      </c>
      <c r="B388" s="164" t="s">
        <v>366</v>
      </c>
      <c r="C388" s="165"/>
      <c r="D388" s="165"/>
      <c r="E388" s="165"/>
      <c r="F388" s="165"/>
      <c r="G388" s="165"/>
      <c r="H388" s="166"/>
      <c r="I388" s="3" t="s">
        <v>15</v>
      </c>
      <c r="J388" s="136">
        <v>0</v>
      </c>
      <c r="K388" s="50">
        <v>0</v>
      </c>
      <c r="L388" s="50" t="s">
        <v>600</v>
      </c>
      <c r="M388" s="50" t="s">
        <v>600</v>
      </c>
      <c r="N388" s="4"/>
    </row>
    <row r="389" spans="1:14" s="33" customFormat="1" ht="12" x14ac:dyDescent="0.2">
      <c r="A389" s="2" t="s">
        <v>367</v>
      </c>
      <c r="B389" s="164" t="s">
        <v>266</v>
      </c>
      <c r="C389" s="165"/>
      <c r="D389" s="165"/>
      <c r="E389" s="165"/>
      <c r="F389" s="165"/>
      <c r="G389" s="165"/>
      <c r="H389" s="166"/>
      <c r="I389" s="3" t="s">
        <v>15</v>
      </c>
      <c r="J389" s="136">
        <v>0</v>
      </c>
      <c r="K389" s="50">
        <v>0</v>
      </c>
      <c r="L389" s="50" t="s">
        <v>600</v>
      </c>
      <c r="M389" s="50" t="s">
        <v>600</v>
      </c>
      <c r="N389" s="4"/>
    </row>
    <row r="390" spans="1:14" s="33" customFormat="1" ht="24" customHeight="1" x14ac:dyDescent="0.2">
      <c r="A390" s="2" t="s">
        <v>368</v>
      </c>
      <c r="B390" s="234" t="s">
        <v>369</v>
      </c>
      <c r="C390" s="235"/>
      <c r="D390" s="235"/>
      <c r="E390" s="235"/>
      <c r="F390" s="235"/>
      <c r="G390" s="235"/>
      <c r="H390" s="236"/>
      <c r="I390" s="3" t="s">
        <v>15</v>
      </c>
      <c r="J390" s="136">
        <v>0</v>
      </c>
      <c r="K390" s="50">
        <v>0</v>
      </c>
      <c r="L390" s="50" t="s">
        <v>600</v>
      </c>
      <c r="M390" s="50" t="s">
        <v>600</v>
      </c>
      <c r="N390" s="4"/>
    </row>
    <row r="391" spans="1:14" s="33" customFormat="1" ht="12.75" customHeight="1" x14ac:dyDescent="0.2">
      <c r="A391" s="2" t="s">
        <v>370</v>
      </c>
      <c r="B391" s="206" t="s">
        <v>39</v>
      </c>
      <c r="C391" s="207"/>
      <c r="D391" s="207"/>
      <c r="E391" s="207"/>
      <c r="F391" s="207"/>
      <c r="G391" s="207"/>
      <c r="H391" s="208"/>
      <c r="I391" s="3" t="s">
        <v>15</v>
      </c>
      <c r="J391" s="136">
        <v>0</v>
      </c>
      <c r="K391" s="50">
        <v>0</v>
      </c>
      <c r="L391" s="50" t="s">
        <v>600</v>
      </c>
      <c r="M391" s="50" t="s">
        <v>600</v>
      </c>
      <c r="N391" s="4"/>
    </row>
    <row r="392" spans="1:14" s="33" customFormat="1" ht="12.75" customHeight="1" x14ac:dyDescent="0.2">
      <c r="A392" s="2" t="s">
        <v>371</v>
      </c>
      <c r="B392" s="206" t="s">
        <v>41</v>
      </c>
      <c r="C392" s="207"/>
      <c r="D392" s="207"/>
      <c r="E392" s="207"/>
      <c r="F392" s="207"/>
      <c r="G392" s="207"/>
      <c r="H392" s="208"/>
      <c r="I392" s="3" t="s">
        <v>15</v>
      </c>
      <c r="J392" s="136">
        <v>0</v>
      </c>
      <c r="K392" s="50">
        <v>0</v>
      </c>
      <c r="L392" s="50" t="s">
        <v>600</v>
      </c>
      <c r="M392" s="50" t="s">
        <v>600</v>
      </c>
      <c r="N392" s="4"/>
    </row>
    <row r="393" spans="1:14" s="33" customFormat="1" ht="24" customHeight="1" x14ac:dyDescent="0.2">
      <c r="A393" s="2" t="s">
        <v>20</v>
      </c>
      <c r="B393" s="161" t="s">
        <v>372</v>
      </c>
      <c r="C393" s="162"/>
      <c r="D393" s="162"/>
      <c r="E393" s="162"/>
      <c r="F393" s="162"/>
      <c r="G393" s="162"/>
      <c r="H393" s="163"/>
      <c r="I393" s="3" t="s">
        <v>15</v>
      </c>
      <c r="J393" s="136">
        <v>0</v>
      </c>
      <c r="K393" s="50">
        <v>0</v>
      </c>
      <c r="L393" s="50" t="s">
        <v>600</v>
      </c>
      <c r="M393" s="50" t="s">
        <v>600</v>
      </c>
      <c r="N393" s="4"/>
    </row>
    <row r="394" spans="1:14" s="33" customFormat="1" ht="24" customHeight="1" x14ac:dyDescent="0.2">
      <c r="A394" s="2" t="s">
        <v>373</v>
      </c>
      <c r="B394" s="234" t="s">
        <v>19</v>
      </c>
      <c r="C394" s="235"/>
      <c r="D394" s="235"/>
      <c r="E394" s="235"/>
      <c r="F394" s="235"/>
      <c r="G394" s="235"/>
      <c r="H394" s="236"/>
      <c r="I394" s="3" t="s">
        <v>15</v>
      </c>
      <c r="J394" s="136">
        <v>0</v>
      </c>
      <c r="K394" s="50">
        <v>0</v>
      </c>
      <c r="L394" s="50" t="s">
        <v>600</v>
      </c>
      <c r="M394" s="50" t="s">
        <v>600</v>
      </c>
      <c r="N394" s="4"/>
    </row>
    <row r="395" spans="1:14" s="33" customFormat="1" ht="24" customHeight="1" x14ac:dyDescent="0.2">
      <c r="A395" s="2" t="s">
        <v>374</v>
      </c>
      <c r="B395" s="234" t="s">
        <v>21</v>
      </c>
      <c r="C395" s="235"/>
      <c r="D395" s="235"/>
      <c r="E395" s="235"/>
      <c r="F395" s="235"/>
      <c r="G395" s="235"/>
      <c r="H395" s="236"/>
      <c r="I395" s="3" t="s">
        <v>15</v>
      </c>
      <c r="J395" s="136">
        <v>0</v>
      </c>
      <c r="K395" s="50">
        <v>0</v>
      </c>
      <c r="L395" s="50" t="s">
        <v>600</v>
      </c>
      <c r="M395" s="50" t="s">
        <v>600</v>
      </c>
      <c r="N395" s="4"/>
    </row>
    <row r="396" spans="1:14" s="33" customFormat="1" ht="24" customHeight="1" x14ac:dyDescent="0.2">
      <c r="A396" s="2" t="s">
        <v>375</v>
      </c>
      <c r="B396" s="234" t="s">
        <v>23</v>
      </c>
      <c r="C396" s="235"/>
      <c r="D396" s="235"/>
      <c r="E396" s="235"/>
      <c r="F396" s="235"/>
      <c r="G396" s="235"/>
      <c r="H396" s="236"/>
      <c r="I396" s="3" t="s">
        <v>15</v>
      </c>
      <c r="J396" s="136">
        <v>0</v>
      </c>
      <c r="K396" s="50">
        <v>0</v>
      </c>
      <c r="L396" s="50" t="s">
        <v>600</v>
      </c>
      <c r="M396" s="50" t="s">
        <v>600</v>
      </c>
      <c r="N396" s="4"/>
    </row>
    <row r="397" spans="1:14" s="33" customFormat="1" ht="12" x14ac:dyDescent="0.2">
      <c r="A397" s="2" t="s">
        <v>22</v>
      </c>
      <c r="B397" s="143" t="s">
        <v>376</v>
      </c>
      <c r="C397" s="144"/>
      <c r="D397" s="144"/>
      <c r="E397" s="144"/>
      <c r="F397" s="144"/>
      <c r="G397" s="144"/>
      <c r="H397" s="145"/>
      <c r="I397" s="3" t="s">
        <v>15</v>
      </c>
      <c r="J397" s="136">
        <v>0</v>
      </c>
      <c r="K397" s="50">
        <v>0</v>
      </c>
      <c r="L397" s="50" t="s">
        <v>600</v>
      </c>
      <c r="M397" s="50" t="s">
        <v>600</v>
      </c>
      <c r="N397" s="4"/>
    </row>
    <row r="398" spans="1:14" s="33" customFormat="1" ht="12" x14ac:dyDescent="0.2">
      <c r="A398" s="2" t="s">
        <v>24</v>
      </c>
      <c r="B398" s="140" t="s">
        <v>377</v>
      </c>
      <c r="C398" s="141"/>
      <c r="D398" s="141"/>
      <c r="E398" s="141"/>
      <c r="F398" s="141"/>
      <c r="G398" s="141"/>
      <c r="H398" s="142"/>
      <c r="I398" s="3" t="s">
        <v>15</v>
      </c>
      <c r="J398" s="50">
        <f>J399</f>
        <v>319.77999999999997</v>
      </c>
      <c r="K398" s="50">
        <f>K399</f>
        <v>50.941813000000003</v>
      </c>
      <c r="L398" s="50">
        <f>K398-J398</f>
        <v>-268.83818699999995</v>
      </c>
      <c r="M398" s="50">
        <f t="shared" ref="M398:M399" si="67">L398/J398*100</f>
        <v>-84.069731377822237</v>
      </c>
      <c r="N398" s="4"/>
    </row>
    <row r="399" spans="1:14" s="33" customFormat="1" ht="12" x14ac:dyDescent="0.2">
      <c r="A399" s="2" t="s">
        <v>378</v>
      </c>
      <c r="B399" s="143" t="s">
        <v>379</v>
      </c>
      <c r="C399" s="144"/>
      <c r="D399" s="144"/>
      <c r="E399" s="144"/>
      <c r="F399" s="144"/>
      <c r="G399" s="144"/>
      <c r="H399" s="145"/>
      <c r="I399" s="3" t="s">
        <v>15</v>
      </c>
      <c r="J399" s="50">
        <f>J405</f>
        <v>319.77999999999997</v>
      </c>
      <c r="K399" s="50">
        <f>K405</f>
        <v>50.941813000000003</v>
      </c>
      <c r="L399" s="50">
        <f>K399-J399</f>
        <v>-268.83818699999995</v>
      </c>
      <c r="M399" s="50">
        <f t="shared" si="67"/>
        <v>-84.069731377822237</v>
      </c>
      <c r="N399" s="4"/>
    </row>
    <row r="400" spans="1:14" s="33" customFormat="1" ht="12" x14ac:dyDescent="0.2">
      <c r="A400" s="2" t="s">
        <v>380</v>
      </c>
      <c r="B400" s="164" t="s">
        <v>381</v>
      </c>
      <c r="C400" s="165"/>
      <c r="D400" s="165"/>
      <c r="E400" s="165"/>
      <c r="F400" s="165"/>
      <c r="G400" s="165"/>
      <c r="H400" s="166"/>
      <c r="I400" s="3" t="s">
        <v>15</v>
      </c>
      <c r="J400" s="136">
        <v>0</v>
      </c>
      <c r="K400" s="50">
        <v>0</v>
      </c>
      <c r="L400" s="50" t="s">
        <v>600</v>
      </c>
      <c r="M400" s="50" t="s">
        <v>600</v>
      </c>
      <c r="N400" s="4"/>
    </row>
    <row r="401" spans="1:14" s="33" customFormat="1" ht="24" customHeight="1" x14ac:dyDescent="0.2">
      <c r="A401" s="2" t="s">
        <v>382</v>
      </c>
      <c r="B401" s="234" t="s">
        <v>19</v>
      </c>
      <c r="C401" s="235"/>
      <c r="D401" s="235"/>
      <c r="E401" s="235"/>
      <c r="F401" s="235"/>
      <c r="G401" s="235"/>
      <c r="H401" s="236"/>
      <c r="I401" s="3" t="s">
        <v>15</v>
      </c>
      <c r="J401" s="136">
        <v>0</v>
      </c>
      <c r="K401" s="50">
        <v>0</v>
      </c>
      <c r="L401" s="50" t="s">
        <v>600</v>
      </c>
      <c r="M401" s="50" t="s">
        <v>600</v>
      </c>
      <c r="N401" s="4"/>
    </row>
    <row r="402" spans="1:14" s="33" customFormat="1" ht="24" customHeight="1" x14ac:dyDescent="0.2">
      <c r="A402" s="2" t="s">
        <v>383</v>
      </c>
      <c r="B402" s="234" t="s">
        <v>21</v>
      </c>
      <c r="C402" s="235"/>
      <c r="D402" s="235"/>
      <c r="E402" s="235"/>
      <c r="F402" s="235"/>
      <c r="G402" s="235"/>
      <c r="H402" s="236"/>
      <c r="I402" s="3" t="s">
        <v>15</v>
      </c>
      <c r="J402" s="136">
        <v>0</v>
      </c>
      <c r="K402" s="50">
        <v>0</v>
      </c>
      <c r="L402" s="50" t="s">
        <v>600</v>
      </c>
      <c r="M402" s="50" t="s">
        <v>600</v>
      </c>
      <c r="N402" s="4"/>
    </row>
    <row r="403" spans="1:14" s="33" customFormat="1" ht="24" customHeight="1" x14ac:dyDescent="0.2">
      <c r="A403" s="2" t="s">
        <v>384</v>
      </c>
      <c r="B403" s="234" t="s">
        <v>23</v>
      </c>
      <c r="C403" s="235"/>
      <c r="D403" s="235"/>
      <c r="E403" s="235"/>
      <c r="F403" s="235"/>
      <c r="G403" s="235"/>
      <c r="H403" s="236"/>
      <c r="I403" s="3" t="s">
        <v>15</v>
      </c>
      <c r="J403" s="136">
        <v>0</v>
      </c>
      <c r="K403" s="50">
        <v>0</v>
      </c>
      <c r="L403" s="50" t="s">
        <v>600</v>
      </c>
      <c r="M403" s="50" t="s">
        <v>600</v>
      </c>
      <c r="N403" s="4"/>
    </row>
    <row r="404" spans="1:14" s="33" customFormat="1" ht="12" x14ac:dyDescent="0.2">
      <c r="A404" s="2" t="s">
        <v>385</v>
      </c>
      <c r="B404" s="164" t="s">
        <v>252</v>
      </c>
      <c r="C404" s="165"/>
      <c r="D404" s="165"/>
      <c r="E404" s="165"/>
      <c r="F404" s="165"/>
      <c r="G404" s="165"/>
      <c r="H404" s="166"/>
      <c r="I404" s="3" t="s">
        <v>15</v>
      </c>
      <c r="J404" s="136">
        <v>0</v>
      </c>
      <c r="K404" s="50">
        <v>0</v>
      </c>
      <c r="L404" s="50" t="s">
        <v>600</v>
      </c>
      <c r="M404" s="50" t="s">
        <v>600</v>
      </c>
      <c r="N404" s="4"/>
    </row>
    <row r="405" spans="1:14" s="33" customFormat="1" ht="12" x14ac:dyDescent="0.2">
      <c r="A405" s="2" t="s">
        <v>386</v>
      </c>
      <c r="B405" s="164" t="s">
        <v>255</v>
      </c>
      <c r="C405" s="165"/>
      <c r="D405" s="165"/>
      <c r="E405" s="165"/>
      <c r="F405" s="165"/>
      <c r="G405" s="165"/>
      <c r="H405" s="166"/>
      <c r="I405" s="3" t="s">
        <v>15</v>
      </c>
      <c r="J405" s="137">
        <v>319.77999999999997</v>
      </c>
      <c r="K405" s="50">
        <v>50.941813000000003</v>
      </c>
      <c r="L405" s="50">
        <f>K405-J405</f>
        <v>-268.83818699999995</v>
      </c>
      <c r="M405" s="50">
        <f t="shared" ref="M405" si="68">L405/J405*100</f>
        <v>-84.069731377822237</v>
      </c>
      <c r="N405" s="4"/>
    </row>
    <row r="406" spans="1:14" s="33" customFormat="1" ht="12" x14ac:dyDescent="0.2">
      <c r="A406" s="2" t="s">
        <v>387</v>
      </c>
      <c r="B406" s="164" t="s">
        <v>258</v>
      </c>
      <c r="C406" s="165"/>
      <c r="D406" s="165"/>
      <c r="E406" s="165"/>
      <c r="F406" s="165"/>
      <c r="G406" s="165"/>
      <c r="H406" s="166"/>
      <c r="I406" s="3" t="s">
        <v>15</v>
      </c>
      <c r="J406" s="136">
        <v>0</v>
      </c>
      <c r="K406" s="50">
        <v>0</v>
      </c>
      <c r="L406" s="50" t="s">
        <v>600</v>
      </c>
      <c r="M406" s="50" t="s">
        <v>600</v>
      </c>
      <c r="N406" s="4"/>
    </row>
    <row r="407" spans="1:14" s="33" customFormat="1" ht="12" x14ac:dyDescent="0.2">
      <c r="A407" s="2" t="s">
        <v>388</v>
      </c>
      <c r="B407" s="164" t="s">
        <v>264</v>
      </c>
      <c r="C407" s="165"/>
      <c r="D407" s="165"/>
      <c r="E407" s="165"/>
      <c r="F407" s="165"/>
      <c r="G407" s="165"/>
      <c r="H407" s="166"/>
      <c r="I407" s="3" t="s">
        <v>15</v>
      </c>
      <c r="J407" s="136">
        <v>0</v>
      </c>
      <c r="K407" s="50">
        <v>0</v>
      </c>
      <c r="L407" s="50" t="s">
        <v>600</v>
      </c>
      <c r="M407" s="50" t="s">
        <v>600</v>
      </c>
      <c r="N407" s="4"/>
    </row>
    <row r="408" spans="1:14" s="33" customFormat="1" ht="12" x14ac:dyDescent="0.2">
      <c r="A408" s="2" t="s">
        <v>389</v>
      </c>
      <c r="B408" s="164" t="s">
        <v>266</v>
      </c>
      <c r="C408" s="165"/>
      <c r="D408" s="165"/>
      <c r="E408" s="165"/>
      <c r="F408" s="165"/>
      <c r="G408" s="165"/>
      <c r="H408" s="166"/>
      <c r="I408" s="3" t="s">
        <v>15</v>
      </c>
      <c r="J408" s="136">
        <v>0</v>
      </c>
      <c r="K408" s="50">
        <v>0</v>
      </c>
      <c r="L408" s="50" t="s">
        <v>600</v>
      </c>
      <c r="M408" s="50" t="s">
        <v>600</v>
      </c>
      <c r="N408" s="4"/>
    </row>
    <row r="409" spans="1:14" s="33" customFormat="1" ht="24" customHeight="1" x14ac:dyDescent="0.2">
      <c r="A409" s="2" t="s">
        <v>390</v>
      </c>
      <c r="B409" s="234" t="s">
        <v>269</v>
      </c>
      <c r="C409" s="235"/>
      <c r="D409" s="235"/>
      <c r="E409" s="235"/>
      <c r="F409" s="235"/>
      <c r="G409" s="235"/>
      <c r="H409" s="236"/>
      <c r="I409" s="3" t="s">
        <v>15</v>
      </c>
      <c r="J409" s="136">
        <v>0</v>
      </c>
      <c r="K409" s="50">
        <v>0</v>
      </c>
      <c r="L409" s="50" t="s">
        <v>600</v>
      </c>
      <c r="M409" s="50" t="s">
        <v>600</v>
      </c>
      <c r="N409" s="4"/>
    </row>
    <row r="410" spans="1:14" s="33" customFormat="1" ht="12" x14ac:dyDescent="0.2">
      <c r="A410" s="2" t="s">
        <v>391</v>
      </c>
      <c r="B410" s="206" t="s">
        <v>39</v>
      </c>
      <c r="C410" s="207"/>
      <c r="D410" s="207"/>
      <c r="E410" s="207"/>
      <c r="F410" s="207"/>
      <c r="G410" s="207"/>
      <c r="H410" s="208"/>
      <c r="I410" s="3" t="s">
        <v>15</v>
      </c>
      <c r="J410" s="136">
        <v>0</v>
      </c>
      <c r="K410" s="50">
        <v>0</v>
      </c>
      <c r="L410" s="50" t="s">
        <v>600</v>
      </c>
      <c r="M410" s="50" t="s">
        <v>600</v>
      </c>
      <c r="N410" s="4"/>
    </row>
    <row r="411" spans="1:14" s="33" customFormat="1" ht="12" x14ac:dyDescent="0.2">
      <c r="A411" s="2" t="s">
        <v>392</v>
      </c>
      <c r="B411" s="206" t="s">
        <v>41</v>
      </c>
      <c r="C411" s="207"/>
      <c r="D411" s="207"/>
      <c r="E411" s="207"/>
      <c r="F411" s="207"/>
      <c r="G411" s="207"/>
      <c r="H411" s="208"/>
      <c r="I411" s="3" t="s">
        <v>15</v>
      </c>
      <c r="J411" s="136">
        <v>0</v>
      </c>
      <c r="K411" s="50">
        <v>0</v>
      </c>
      <c r="L411" s="50" t="s">
        <v>600</v>
      </c>
      <c r="M411" s="50" t="s">
        <v>600</v>
      </c>
      <c r="N411" s="4"/>
    </row>
    <row r="412" spans="1:14" s="33" customFormat="1" ht="12" x14ac:dyDescent="0.2">
      <c r="A412" s="2" t="s">
        <v>393</v>
      </c>
      <c r="B412" s="143" t="s">
        <v>394</v>
      </c>
      <c r="C412" s="144"/>
      <c r="D412" s="144"/>
      <c r="E412" s="144"/>
      <c r="F412" s="144"/>
      <c r="G412" s="144"/>
      <c r="H412" s="145"/>
      <c r="I412" s="3" t="s">
        <v>15</v>
      </c>
      <c r="J412" s="136">
        <v>0</v>
      </c>
      <c r="K412" s="50">
        <v>0</v>
      </c>
      <c r="L412" s="50" t="s">
        <v>600</v>
      </c>
      <c r="M412" s="50" t="s">
        <v>600</v>
      </c>
      <c r="N412" s="4"/>
    </row>
    <row r="413" spans="1:14" s="33" customFormat="1" ht="12" x14ac:dyDescent="0.2">
      <c r="A413" s="2" t="s">
        <v>395</v>
      </c>
      <c r="B413" s="143" t="s">
        <v>396</v>
      </c>
      <c r="C413" s="144"/>
      <c r="D413" s="144"/>
      <c r="E413" s="144"/>
      <c r="F413" s="144"/>
      <c r="G413" s="144"/>
      <c r="H413" s="145"/>
      <c r="I413" s="3" t="s">
        <v>15</v>
      </c>
      <c r="J413" s="136">
        <v>0</v>
      </c>
      <c r="K413" s="50">
        <v>0</v>
      </c>
      <c r="L413" s="50" t="s">
        <v>600</v>
      </c>
      <c r="M413" s="50" t="s">
        <v>600</v>
      </c>
      <c r="N413" s="4"/>
    </row>
    <row r="414" spans="1:14" s="33" customFormat="1" ht="12" x14ac:dyDescent="0.2">
      <c r="A414" s="2" t="s">
        <v>397</v>
      </c>
      <c r="B414" s="164" t="s">
        <v>381</v>
      </c>
      <c r="C414" s="165"/>
      <c r="D414" s="165"/>
      <c r="E414" s="165"/>
      <c r="F414" s="165"/>
      <c r="G414" s="165"/>
      <c r="H414" s="166"/>
      <c r="I414" s="3" t="s">
        <v>15</v>
      </c>
      <c r="J414" s="136">
        <v>0</v>
      </c>
      <c r="K414" s="50">
        <v>0</v>
      </c>
      <c r="L414" s="50" t="s">
        <v>600</v>
      </c>
      <c r="M414" s="50" t="s">
        <v>600</v>
      </c>
      <c r="N414" s="4"/>
    </row>
    <row r="415" spans="1:14" s="33" customFormat="1" ht="24" customHeight="1" x14ac:dyDescent="0.2">
      <c r="A415" s="2" t="s">
        <v>398</v>
      </c>
      <c r="B415" s="234" t="s">
        <v>19</v>
      </c>
      <c r="C415" s="235"/>
      <c r="D415" s="235"/>
      <c r="E415" s="235"/>
      <c r="F415" s="235"/>
      <c r="G415" s="235"/>
      <c r="H415" s="236"/>
      <c r="I415" s="3" t="s">
        <v>15</v>
      </c>
      <c r="J415" s="136">
        <v>0</v>
      </c>
      <c r="K415" s="50">
        <v>0</v>
      </c>
      <c r="L415" s="50" t="s">
        <v>600</v>
      </c>
      <c r="M415" s="50" t="s">
        <v>600</v>
      </c>
      <c r="N415" s="4"/>
    </row>
    <row r="416" spans="1:14" s="33" customFormat="1" ht="24" customHeight="1" x14ac:dyDescent="0.2">
      <c r="A416" s="2" t="s">
        <v>399</v>
      </c>
      <c r="B416" s="234" t="s">
        <v>21</v>
      </c>
      <c r="C416" s="235"/>
      <c r="D416" s="235"/>
      <c r="E416" s="235"/>
      <c r="F416" s="235"/>
      <c r="G416" s="235"/>
      <c r="H416" s="236"/>
      <c r="I416" s="3" t="s">
        <v>15</v>
      </c>
      <c r="J416" s="136">
        <v>0</v>
      </c>
      <c r="K416" s="50">
        <v>0</v>
      </c>
      <c r="L416" s="50" t="s">
        <v>600</v>
      </c>
      <c r="M416" s="50" t="s">
        <v>600</v>
      </c>
      <c r="N416" s="4"/>
    </row>
    <row r="417" spans="1:14" s="33" customFormat="1" ht="24" customHeight="1" x14ac:dyDescent="0.2">
      <c r="A417" s="2" t="s">
        <v>399</v>
      </c>
      <c r="B417" s="234" t="s">
        <v>23</v>
      </c>
      <c r="C417" s="235"/>
      <c r="D417" s="235"/>
      <c r="E417" s="235"/>
      <c r="F417" s="235"/>
      <c r="G417" s="235"/>
      <c r="H417" s="236"/>
      <c r="I417" s="3" t="s">
        <v>15</v>
      </c>
      <c r="J417" s="136">
        <v>0</v>
      </c>
      <c r="K417" s="50">
        <v>0</v>
      </c>
      <c r="L417" s="50" t="s">
        <v>600</v>
      </c>
      <c r="M417" s="50" t="s">
        <v>600</v>
      </c>
      <c r="N417" s="4"/>
    </row>
    <row r="418" spans="1:14" s="33" customFormat="1" ht="12" x14ac:dyDescent="0.2">
      <c r="A418" s="2" t="s">
        <v>400</v>
      </c>
      <c r="B418" s="164" t="s">
        <v>252</v>
      </c>
      <c r="C418" s="165"/>
      <c r="D418" s="165"/>
      <c r="E418" s="165"/>
      <c r="F418" s="165"/>
      <c r="G418" s="165"/>
      <c r="H418" s="166"/>
      <c r="I418" s="3" t="s">
        <v>15</v>
      </c>
      <c r="J418" s="136">
        <v>0</v>
      </c>
      <c r="K418" s="50">
        <v>0</v>
      </c>
      <c r="L418" s="50" t="s">
        <v>600</v>
      </c>
      <c r="M418" s="50" t="s">
        <v>600</v>
      </c>
      <c r="N418" s="4"/>
    </row>
    <row r="419" spans="1:14" s="33" customFormat="1" ht="12" x14ac:dyDescent="0.2">
      <c r="A419" s="2" t="s">
        <v>401</v>
      </c>
      <c r="B419" s="164" t="s">
        <v>255</v>
      </c>
      <c r="C419" s="165"/>
      <c r="D419" s="165"/>
      <c r="E419" s="165"/>
      <c r="F419" s="165"/>
      <c r="G419" s="165"/>
      <c r="H419" s="166"/>
      <c r="I419" s="3" t="s">
        <v>15</v>
      </c>
      <c r="J419" s="136">
        <v>0</v>
      </c>
      <c r="K419" s="50">
        <v>0</v>
      </c>
      <c r="L419" s="50" t="s">
        <v>600</v>
      </c>
      <c r="M419" s="50" t="s">
        <v>600</v>
      </c>
      <c r="N419" s="4"/>
    </row>
    <row r="420" spans="1:14" s="33" customFormat="1" ht="12" x14ac:dyDescent="0.2">
      <c r="A420" s="2" t="s">
        <v>402</v>
      </c>
      <c r="B420" s="164" t="s">
        <v>258</v>
      </c>
      <c r="C420" s="165"/>
      <c r="D420" s="165"/>
      <c r="E420" s="165"/>
      <c r="F420" s="165"/>
      <c r="G420" s="165"/>
      <c r="H420" s="166"/>
      <c r="I420" s="3" t="s">
        <v>15</v>
      </c>
      <c r="J420" s="136">
        <v>0</v>
      </c>
      <c r="K420" s="50">
        <v>0</v>
      </c>
      <c r="L420" s="50" t="s">
        <v>600</v>
      </c>
      <c r="M420" s="50" t="s">
        <v>600</v>
      </c>
      <c r="N420" s="4"/>
    </row>
    <row r="421" spans="1:14" s="33" customFormat="1" ht="12" x14ac:dyDescent="0.2">
      <c r="A421" s="2" t="s">
        <v>403</v>
      </c>
      <c r="B421" s="164" t="s">
        <v>264</v>
      </c>
      <c r="C421" s="165"/>
      <c r="D421" s="165"/>
      <c r="E421" s="165"/>
      <c r="F421" s="165"/>
      <c r="G421" s="165"/>
      <c r="H421" s="166"/>
      <c r="I421" s="3" t="s">
        <v>15</v>
      </c>
      <c r="J421" s="136">
        <v>0</v>
      </c>
      <c r="K421" s="50">
        <v>0</v>
      </c>
      <c r="L421" s="50" t="s">
        <v>600</v>
      </c>
      <c r="M421" s="50" t="s">
        <v>600</v>
      </c>
      <c r="N421" s="4"/>
    </row>
    <row r="422" spans="1:14" s="33" customFormat="1" ht="12" x14ac:dyDescent="0.2">
      <c r="A422" s="2" t="s">
        <v>404</v>
      </c>
      <c r="B422" s="164" t="s">
        <v>266</v>
      </c>
      <c r="C422" s="165"/>
      <c r="D422" s="165"/>
      <c r="E422" s="165"/>
      <c r="F422" s="165"/>
      <c r="G422" s="165"/>
      <c r="H422" s="166"/>
      <c r="I422" s="3" t="s">
        <v>15</v>
      </c>
      <c r="J422" s="136">
        <v>0</v>
      </c>
      <c r="K422" s="50">
        <v>0</v>
      </c>
      <c r="L422" s="50" t="s">
        <v>600</v>
      </c>
      <c r="M422" s="50" t="s">
        <v>600</v>
      </c>
      <c r="N422" s="4"/>
    </row>
    <row r="423" spans="1:14" s="33" customFormat="1" ht="24" customHeight="1" x14ac:dyDescent="0.2">
      <c r="A423" s="2" t="s">
        <v>405</v>
      </c>
      <c r="B423" s="234" t="s">
        <v>269</v>
      </c>
      <c r="C423" s="235"/>
      <c r="D423" s="235"/>
      <c r="E423" s="235"/>
      <c r="F423" s="235"/>
      <c r="G423" s="235"/>
      <c r="H423" s="236"/>
      <c r="I423" s="3" t="s">
        <v>15</v>
      </c>
      <c r="J423" s="136">
        <v>0</v>
      </c>
      <c r="K423" s="50">
        <v>0</v>
      </c>
      <c r="L423" s="50" t="s">
        <v>600</v>
      </c>
      <c r="M423" s="50" t="s">
        <v>600</v>
      </c>
      <c r="N423" s="4"/>
    </row>
    <row r="424" spans="1:14" s="33" customFormat="1" ht="12" x14ac:dyDescent="0.2">
      <c r="A424" s="2" t="s">
        <v>406</v>
      </c>
      <c r="B424" s="206" t="s">
        <v>39</v>
      </c>
      <c r="C424" s="207"/>
      <c r="D424" s="207"/>
      <c r="E424" s="207"/>
      <c r="F424" s="207"/>
      <c r="G424" s="207"/>
      <c r="H424" s="208"/>
      <c r="I424" s="3" t="s">
        <v>15</v>
      </c>
      <c r="J424" s="136">
        <v>0</v>
      </c>
      <c r="K424" s="50">
        <v>0</v>
      </c>
      <c r="L424" s="50" t="s">
        <v>600</v>
      </c>
      <c r="M424" s="50" t="s">
        <v>600</v>
      </c>
      <c r="N424" s="4"/>
    </row>
    <row r="425" spans="1:14" s="33" customFormat="1" ht="12" x14ac:dyDescent="0.2">
      <c r="A425" s="2" t="s">
        <v>407</v>
      </c>
      <c r="B425" s="206" t="s">
        <v>41</v>
      </c>
      <c r="C425" s="207"/>
      <c r="D425" s="207"/>
      <c r="E425" s="207"/>
      <c r="F425" s="207"/>
      <c r="G425" s="207"/>
      <c r="H425" s="208"/>
      <c r="I425" s="3" t="s">
        <v>15</v>
      </c>
      <c r="J425" s="136">
        <v>0</v>
      </c>
      <c r="K425" s="50">
        <v>0</v>
      </c>
      <c r="L425" s="50" t="s">
        <v>600</v>
      </c>
      <c r="M425" s="50" t="s">
        <v>600</v>
      </c>
      <c r="N425" s="4"/>
    </row>
    <row r="426" spans="1:14" s="33" customFormat="1" ht="12" x14ac:dyDescent="0.2">
      <c r="A426" s="2" t="s">
        <v>26</v>
      </c>
      <c r="B426" s="140" t="s">
        <v>408</v>
      </c>
      <c r="C426" s="141"/>
      <c r="D426" s="141"/>
      <c r="E426" s="141"/>
      <c r="F426" s="141"/>
      <c r="G426" s="141"/>
      <c r="H426" s="142"/>
      <c r="I426" s="3" t="s">
        <v>15</v>
      </c>
      <c r="J426" s="137">
        <v>69.816999999999993</v>
      </c>
      <c r="K426" s="50">
        <v>11.799372999999999</v>
      </c>
      <c r="L426" s="50">
        <f>K426-J426</f>
        <v>-58.01762699999999</v>
      </c>
      <c r="M426" s="50">
        <f t="shared" ref="M426" si="69">L426/J426*100</f>
        <v>-83.099570305226507</v>
      </c>
      <c r="N426" s="4"/>
    </row>
    <row r="427" spans="1:14" s="33" customFormat="1" ht="12" x14ac:dyDescent="0.2">
      <c r="A427" s="2" t="s">
        <v>28</v>
      </c>
      <c r="B427" s="140" t="s">
        <v>409</v>
      </c>
      <c r="C427" s="141"/>
      <c r="D427" s="141"/>
      <c r="E427" s="141"/>
      <c r="F427" s="141"/>
      <c r="G427" s="141"/>
      <c r="H427" s="142"/>
      <c r="I427" s="3" t="s">
        <v>15</v>
      </c>
      <c r="J427" s="136">
        <v>0</v>
      </c>
      <c r="K427" s="50">
        <f>K429</f>
        <v>6.1281160000000003</v>
      </c>
      <c r="L427" s="50">
        <f>L429</f>
        <v>6.1281160000000003</v>
      </c>
      <c r="M427" s="50">
        <v>100</v>
      </c>
      <c r="N427" s="4" t="s">
        <v>698</v>
      </c>
    </row>
    <row r="428" spans="1:14" s="33" customFormat="1" ht="12" x14ac:dyDescent="0.2">
      <c r="A428" s="2" t="s">
        <v>410</v>
      </c>
      <c r="B428" s="143" t="s">
        <v>411</v>
      </c>
      <c r="C428" s="144"/>
      <c r="D428" s="144"/>
      <c r="E428" s="144"/>
      <c r="F428" s="144"/>
      <c r="G428" s="144"/>
      <c r="H428" s="145"/>
      <c r="I428" s="3" t="s">
        <v>15</v>
      </c>
      <c r="J428" s="50" t="s">
        <v>600</v>
      </c>
      <c r="K428" s="50" t="s">
        <v>600</v>
      </c>
      <c r="L428" s="50" t="s">
        <v>600</v>
      </c>
      <c r="M428" s="50" t="s">
        <v>600</v>
      </c>
      <c r="N428" s="4"/>
    </row>
    <row r="429" spans="1:14" s="33" customFormat="1" ht="33.75" x14ac:dyDescent="0.2">
      <c r="A429" s="2" t="s">
        <v>412</v>
      </c>
      <c r="B429" s="143" t="s">
        <v>413</v>
      </c>
      <c r="C429" s="144"/>
      <c r="D429" s="144"/>
      <c r="E429" s="144"/>
      <c r="F429" s="144"/>
      <c r="G429" s="144"/>
      <c r="H429" s="145"/>
      <c r="I429" s="3" t="s">
        <v>15</v>
      </c>
      <c r="J429" s="136">
        <v>0</v>
      </c>
      <c r="K429" s="50">
        <v>6.1281160000000003</v>
      </c>
      <c r="L429" s="50">
        <f>K429-J429</f>
        <v>6.1281160000000003</v>
      </c>
      <c r="M429" s="50">
        <v>100</v>
      </c>
      <c r="N429" s="4" t="s">
        <v>700</v>
      </c>
    </row>
    <row r="430" spans="1:14" s="33" customFormat="1" ht="12" x14ac:dyDescent="0.2">
      <c r="A430" s="2" t="s">
        <v>44</v>
      </c>
      <c r="B430" s="237" t="s">
        <v>414</v>
      </c>
      <c r="C430" s="238"/>
      <c r="D430" s="238"/>
      <c r="E430" s="238"/>
      <c r="F430" s="238"/>
      <c r="G430" s="238"/>
      <c r="H430" s="239"/>
      <c r="I430" s="3" t="s">
        <v>15</v>
      </c>
      <c r="J430" s="136">
        <v>0</v>
      </c>
      <c r="K430" s="50">
        <v>0</v>
      </c>
      <c r="L430" s="50" t="s">
        <v>600</v>
      </c>
      <c r="M430" s="50" t="s">
        <v>600</v>
      </c>
      <c r="N430" s="4"/>
    </row>
    <row r="431" spans="1:14" s="33" customFormat="1" ht="12" x14ac:dyDescent="0.2">
      <c r="A431" s="2" t="s">
        <v>46</v>
      </c>
      <c r="B431" s="140" t="s">
        <v>415</v>
      </c>
      <c r="C431" s="141"/>
      <c r="D431" s="141"/>
      <c r="E431" s="141"/>
      <c r="F431" s="141"/>
      <c r="G431" s="141"/>
      <c r="H431" s="142"/>
      <c r="I431" s="3" t="s">
        <v>15</v>
      </c>
      <c r="J431" s="136">
        <v>0</v>
      </c>
      <c r="K431" s="50">
        <v>0</v>
      </c>
      <c r="L431" s="50" t="s">
        <v>600</v>
      </c>
      <c r="M431" s="50" t="s">
        <v>600</v>
      </c>
      <c r="N431" s="4"/>
    </row>
    <row r="432" spans="1:14" s="33" customFormat="1" ht="12" x14ac:dyDescent="0.2">
      <c r="A432" s="2" t="s">
        <v>50</v>
      </c>
      <c r="B432" s="140" t="s">
        <v>416</v>
      </c>
      <c r="C432" s="141"/>
      <c r="D432" s="141"/>
      <c r="E432" s="141"/>
      <c r="F432" s="141"/>
      <c r="G432" s="141"/>
      <c r="H432" s="142"/>
      <c r="I432" s="3" t="s">
        <v>15</v>
      </c>
      <c r="J432" s="136">
        <v>0</v>
      </c>
      <c r="K432" s="50">
        <v>0</v>
      </c>
      <c r="L432" s="50" t="s">
        <v>600</v>
      </c>
      <c r="M432" s="50" t="s">
        <v>600</v>
      </c>
      <c r="N432" s="4"/>
    </row>
    <row r="433" spans="1:14" s="33" customFormat="1" ht="12" x14ac:dyDescent="0.2">
      <c r="A433" s="2" t="s">
        <v>51</v>
      </c>
      <c r="B433" s="140" t="s">
        <v>417</v>
      </c>
      <c r="C433" s="141"/>
      <c r="D433" s="141"/>
      <c r="E433" s="141"/>
      <c r="F433" s="141"/>
      <c r="G433" s="141"/>
      <c r="H433" s="142"/>
      <c r="I433" s="3" t="s">
        <v>15</v>
      </c>
      <c r="J433" s="136">
        <v>0</v>
      </c>
      <c r="K433" s="50">
        <v>0</v>
      </c>
      <c r="L433" s="50" t="s">
        <v>600</v>
      </c>
      <c r="M433" s="50" t="s">
        <v>600</v>
      </c>
      <c r="N433" s="4"/>
    </row>
    <row r="434" spans="1:14" s="33" customFormat="1" ht="12" x14ac:dyDescent="0.2">
      <c r="A434" s="2" t="s">
        <v>52</v>
      </c>
      <c r="B434" s="140" t="s">
        <v>418</v>
      </c>
      <c r="C434" s="141"/>
      <c r="D434" s="141"/>
      <c r="E434" s="141"/>
      <c r="F434" s="141"/>
      <c r="G434" s="141"/>
      <c r="H434" s="142"/>
      <c r="I434" s="3" t="s">
        <v>15</v>
      </c>
      <c r="J434" s="136">
        <v>0</v>
      </c>
      <c r="K434" s="50">
        <v>0</v>
      </c>
      <c r="L434" s="50" t="s">
        <v>600</v>
      </c>
      <c r="M434" s="50" t="s">
        <v>600</v>
      </c>
      <c r="N434" s="4"/>
    </row>
    <row r="435" spans="1:14" s="33" customFormat="1" ht="12" x14ac:dyDescent="0.2">
      <c r="A435" s="2" t="s">
        <v>53</v>
      </c>
      <c r="B435" s="140" t="s">
        <v>419</v>
      </c>
      <c r="C435" s="141"/>
      <c r="D435" s="141"/>
      <c r="E435" s="141"/>
      <c r="F435" s="141"/>
      <c r="G435" s="141"/>
      <c r="H435" s="142"/>
      <c r="I435" s="3" t="s">
        <v>15</v>
      </c>
      <c r="J435" s="136">
        <v>0</v>
      </c>
      <c r="K435" s="50">
        <v>0</v>
      </c>
      <c r="L435" s="50" t="s">
        <v>600</v>
      </c>
      <c r="M435" s="50" t="s">
        <v>600</v>
      </c>
      <c r="N435" s="4"/>
    </row>
    <row r="436" spans="1:14" s="33" customFormat="1" ht="12" x14ac:dyDescent="0.2">
      <c r="A436" s="2" t="s">
        <v>93</v>
      </c>
      <c r="B436" s="143" t="s">
        <v>420</v>
      </c>
      <c r="C436" s="144"/>
      <c r="D436" s="144"/>
      <c r="E436" s="144"/>
      <c r="F436" s="144"/>
      <c r="G436" s="144"/>
      <c r="H436" s="145"/>
      <c r="I436" s="3" t="s">
        <v>15</v>
      </c>
      <c r="J436" s="136">
        <v>0</v>
      </c>
      <c r="K436" s="50">
        <v>0</v>
      </c>
      <c r="L436" s="50" t="s">
        <v>600</v>
      </c>
      <c r="M436" s="50" t="s">
        <v>600</v>
      </c>
      <c r="N436" s="4"/>
    </row>
    <row r="437" spans="1:14" s="33" customFormat="1" ht="24" customHeight="1" x14ac:dyDescent="0.2">
      <c r="A437" s="2" t="s">
        <v>421</v>
      </c>
      <c r="B437" s="234" t="s">
        <v>422</v>
      </c>
      <c r="C437" s="235"/>
      <c r="D437" s="235"/>
      <c r="E437" s="235"/>
      <c r="F437" s="235"/>
      <c r="G437" s="235"/>
      <c r="H437" s="236"/>
      <c r="I437" s="3" t="s">
        <v>15</v>
      </c>
      <c r="J437" s="136">
        <v>0</v>
      </c>
      <c r="K437" s="50">
        <v>0</v>
      </c>
      <c r="L437" s="50" t="s">
        <v>600</v>
      </c>
      <c r="M437" s="50" t="s">
        <v>600</v>
      </c>
      <c r="N437" s="4"/>
    </row>
    <row r="438" spans="1:14" s="33" customFormat="1" ht="12" x14ac:dyDescent="0.2">
      <c r="A438" s="2" t="s">
        <v>95</v>
      </c>
      <c r="B438" s="143" t="s">
        <v>423</v>
      </c>
      <c r="C438" s="144"/>
      <c r="D438" s="144"/>
      <c r="E438" s="144"/>
      <c r="F438" s="144"/>
      <c r="G438" s="144"/>
      <c r="H438" s="145"/>
      <c r="I438" s="3" t="s">
        <v>15</v>
      </c>
      <c r="J438" s="136">
        <v>0</v>
      </c>
      <c r="K438" s="50">
        <v>0</v>
      </c>
      <c r="L438" s="50" t="s">
        <v>600</v>
      </c>
      <c r="M438" s="50" t="s">
        <v>600</v>
      </c>
      <c r="N438" s="4"/>
    </row>
    <row r="439" spans="1:14" s="33" customFormat="1" ht="24" customHeight="1" x14ac:dyDescent="0.2">
      <c r="A439" s="2" t="s">
        <v>424</v>
      </c>
      <c r="B439" s="234" t="s">
        <v>425</v>
      </c>
      <c r="C439" s="235"/>
      <c r="D439" s="235"/>
      <c r="E439" s="235"/>
      <c r="F439" s="235"/>
      <c r="G439" s="235"/>
      <c r="H439" s="236"/>
      <c r="I439" s="3" t="s">
        <v>15</v>
      </c>
      <c r="J439" s="136">
        <v>0</v>
      </c>
      <c r="K439" s="50">
        <v>0</v>
      </c>
      <c r="L439" s="50" t="s">
        <v>600</v>
      </c>
      <c r="M439" s="50" t="s">
        <v>600</v>
      </c>
      <c r="N439" s="4"/>
    </row>
    <row r="440" spans="1:14" s="33" customFormat="1" ht="12" x14ac:dyDescent="0.2">
      <c r="A440" s="2" t="s">
        <v>54</v>
      </c>
      <c r="B440" s="140" t="s">
        <v>426</v>
      </c>
      <c r="C440" s="141"/>
      <c r="D440" s="141"/>
      <c r="E440" s="141"/>
      <c r="F440" s="141"/>
      <c r="G440" s="141"/>
      <c r="H440" s="142"/>
      <c r="I440" s="3" t="s">
        <v>15</v>
      </c>
      <c r="J440" s="136">
        <v>0</v>
      </c>
      <c r="K440" s="50">
        <v>0</v>
      </c>
      <c r="L440" s="50" t="s">
        <v>600</v>
      </c>
      <c r="M440" s="50" t="s">
        <v>600</v>
      </c>
      <c r="N440" s="4"/>
    </row>
    <row r="441" spans="1:14" s="33" customFormat="1" ht="12.75" thickBot="1" x14ac:dyDescent="0.25">
      <c r="A441" s="71" t="s">
        <v>55</v>
      </c>
      <c r="B441" s="155" t="s">
        <v>427</v>
      </c>
      <c r="C441" s="156"/>
      <c r="D441" s="156"/>
      <c r="E441" s="156"/>
      <c r="F441" s="156"/>
      <c r="G441" s="156"/>
      <c r="H441" s="157"/>
      <c r="I441" s="72" t="s">
        <v>15</v>
      </c>
      <c r="J441" s="136">
        <v>0</v>
      </c>
      <c r="K441" s="50">
        <v>0</v>
      </c>
      <c r="L441" s="52" t="s">
        <v>600</v>
      </c>
      <c r="M441" s="52" t="s">
        <v>600</v>
      </c>
      <c r="N441" s="73"/>
    </row>
    <row r="442" spans="1:14" s="33" customFormat="1" ht="12" x14ac:dyDescent="0.2">
      <c r="A442" s="88" t="s">
        <v>113</v>
      </c>
      <c r="B442" s="221" t="s">
        <v>106</v>
      </c>
      <c r="C442" s="222"/>
      <c r="D442" s="222"/>
      <c r="E442" s="222"/>
      <c r="F442" s="222"/>
      <c r="G442" s="222"/>
      <c r="H442" s="223"/>
      <c r="I442" s="89" t="s">
        <v>238</v>
      </c>
      <c r="J442" s="86" t="s">
        <v>600</v>
      </c>
      <c r="K442" s="86" t="s">
        <v>600</v>
      </c>
      <c r="L442" s="86" t="s">
        <v>600</v>
      </c>
      <c r="M442" s="86" t="s">
        <v>600</v>
      </c>
      <c r="N442" s="90"/>
    </row>
    <row r="443" spans="1:14" s="33" customFormat="1" ht="36" customHeight="1" x14ac:dyDescent="0.2">
      <c r="A443" s="2" t="s">
        <v>115</v>
      </c>
      <c r="B443" s="158" t="s">
        <v>428</v>
      </c>
      <c r="C443" s="159"/>
      <c r="D443" s="159"/>
      <c r="E443" s="159"/>
      <c r="F443" s="159"/>
      <c r="G443" s="159"/>
      <c r="H443" s="160"/>
      <c r="I443" s="3" t="s">
        <v>15</v>
      </c>
      <c r="J443" s="50">
        <f>J444+J445+J446</f>
        <v>116.469526</v>
      </c>
      <c r="K443" s="50">
        <f>K444+K445+K446</f>
        <v>30.225106</v>
      </c>
      <c r="L443" s="50" t="s">
        <v>600</v>
      </c>
      <c r="M443" s="50" t="s">
        <v>600</v>
      </c>
      <c r="N443" s="4"/>
    </row>
    <row r="444" spans="1:14" s="33" customFormat="1" ht="12" x14ac:dyDescent="0.2">
      <c r="A444" s="2" t="s">
        <v>116</v>
      </c>
      <c r="B444" s="143" t="s">
        <v>429</v>
      </c>
      <c r="C444" s="144"/>
      <c r="D444" s="144"/>
      <c r="E444" s="144"/>
      <c r="F444" s="144"/>
      <c r="G444" s="144"/>
      <c r="H444" s="145"/>
      <c r="I444" s="3" t="s">
        <v>15</v>
      </c>
      <c r="J444" s="50">
        <v>12.052</v>
      </c>
      <c r="K444" s="50">
        <v>0</v>
      </c>
      <c r="L444" s="50" t="s">
        <v>600</v>
      </c>
      <c r="M444" s="50" t="s">
        <v>600</v>
      </c>
      <c r="N444" s="4"/>
    </row>
    <row r="445" spans="1:14" s="33" customFormat="1" ht="24" customHeight="1" x14ac:dyDescent="0.2">
      <c r="A445" s="2" t="s">
        <v>117</v>
      </c>
      <c r="B445" s="161" t="s">
        <v>430</v>
      </c>
      <c r="C445" s="162"/>
      <c r="D445" s="162"/>
      <c r="E445" s="162"/>
      <c r="F445" s="162"/>
      <c r="G445" s="162"/>
      <c r="H445" s="163"/>
      <c r="I445" s="3" t="s">
        <v>15</v>
      </c>
      <c r="J445" s="50">
        <v>104.417526</v>
      </c>
      <c r="K445" s="50">
        <v>30.225106</v>
      </c>
      <c r="L445" s="50" t="s">
        <v>600</v>
      </c>
      <c r="M445" s="50" t="s">
        <v>600</v>
      </c>
      <c r="N445" s="4"/>
    </row>
    <row r="446" spans="1:14" s="33" customFormat="1" ht="12" x14ac:dyDescent="0.2">
      <c r="A446" s="2" t="s">
        <v>118</v>
      </c>
      <c r="B446" s="143" t="s">
        <v>431</v>
      </c>
      <c r="C446" s="144"/>
      <c r="D446" s="144"/>
      <c r="E446" s="144"/>
      <c r="F446" s="144"/>
      <c r="G446" s="144"/>
      <c r="H446" s="145"/>
      <c r="I446" s="3" t="s">
        <v>15</v>
      </c>
      <c r="J446" s="50">
        <v>0</v>
      </c>
      <c r="K446" s="50">
        <v>0</v>
      </c>
      <c r="L446" s="50" t="s">
        <v>600</v>
      </c>
      <c r="M446" s="50" t="s">
        <v>600</v>
      </c>
      <c r="N446" s="4"/>
    </row>
    <row r="447" spans="1:14" s="33" customFormat="1" ht="24" customHeight="1" x14ac:dyDescent="0.2">
      <c r="A447" s="2" t="s">
        <v>119</v>
      </c>
      <c r="B447" s="158" t="s">
        <v>594</v>
      </c>
      <c r="C447" s="159"/>
      <c r="D447" s="159"/>
      <c r="E447" s="159"/>
      <c r="F447" s="159"/>
      <c r="G447" s="159"/>
      <c r="H447" s="160"/>
      <c r="I447" s="3" t="s">
        <v>238</v>
      </c>
      <c r="J447" s="50">
        <v>349.08599999999996</v>
      </c>
      <c r="K447" s="50">
        <f>K448+K449</f>
        <v>349.08599999999996</v>
      </c>
      <c r="L447" s="124">
        <f>K447-J447</f>
        <v>0</v>
      </c>
      <c r="M447" s="50">
        <f t="shared" ref="M447:M449" si="70">L447/J447*100</f>
        <v>0</v>
      </c>
      <c r="N447" s="4"/>
    </row>
    <row r="448" spans="1:14" s="33" customFormat="1" ht="12" x14ac:dyDescent="0.2">
      <c r="A448" s="2" t="s">
        <v>432</v>
      </c>
      <c r="B448" s="143" t="s">
        <v>433</v>
      </c>
      <c r="C448" s="144"/>
      <c r="D448" s="144"/>
      <c r="E448" s="144"/>
      <c r="F448" s="144"/>
      <c r="G448" s="144"/>
      <c r="H448" s="145"/>
      <c r="I448" s="3" t="s">
        <v>15</v>
      </c>
      <c r="J448" s="50">
        <v>95.96</v>
      </c>
      <c r="K448" s="125">
        <f>J448</f>
        <v>95.96</v>
      </c>
      <c r="L448" s="50">
        <f>K448-J448</f>
        <v>0</v>
      </c>
      <c r="M448" s="50">
        <f t="shared" si="70"/>
        <v>0</v>
      </c>
      <c r="N448" s="4"/>
    </row>
    <row r="449" spans="1:14" s="33" customFormat="1" ht="12" x14ac:dyDescent="0.2">
      <c r="A449" s="2" t="s">
        <v>434</v>
      </c>
      <c r="B449" s="143" t="s">
        <v>435</v>
      </c>
      <c r="C449" s="144"/>
      <c r="D449" s="144"/>
      <c r="E449" s="144"/>
      <c r="F449" s="144"/>
      <c r="G449" s="144"/>
      <c r="H449" s="145"/>
      <c r="I449" s="3" t="s">
        <v>15</v>
      </c>
      <c r="J449" s="50">
        <f>J381+J398-J448</f>
        <v>253.12599999999998</v>
      </c>
      <c r="K449" s="50">
        <f>J449</f>
        <v>253.12599999999998</v>
      </c>
      <c r="L449" s="50">
        <f>K449-J449</f>
        <v>0</v>
      </c>
      <c r="M449" s="50">
        <f t="shared" si="70"/>
        <v>0</v>
      </c>
      <c r="N449" s="4"/>
    </row>
    <row r="450" spans="1:14" s="33" customFormat="1" ht="12.75" thickBot="1" x14ac:dyDescent="0.25">
      <c r="A450" s="1" t="s">
        <v>436</v>
      </c>
      <c r="B450" s="209" t="s">
        <v>437</v>
      </c>
      <c r="C450" s="210"/>
      <c r="D450" s="210"/>
      <c r="E450" s="210"/>
      <c r="F450" s="210"/>
      <c r="G450" s="210"/>
      <c r="H450" s="211"/>
      <c r="I450" s="51" t="s">
        <v>15</v>
      </c>
      <c r="J450" s="87"/>
      <c r="K450" s="123"/>
      <c r="L450" s="67"/>
      <c r="M450" s="53"/>
      <c r="N450" s="54"/>
    </row>
    <row r="451" spans="1:14" x14ac:dyDescent="0.25">
      <c r="A451" s="83"/>
      <c r="B451" s="83"/>
      <c r="K451" s="131"/>
    </row>
    <row r="452" spans="1:14" s="38" customFormat="1" ht="11.25" x14ac:dyDescent="0.2">
      <c r="A452" s="38" t="s">
        <v>438</v>
      </c>
      <c r="K452" s="133"/>
    </row>
    <row r="453" spans="1:14" s="38" customFormat="1" ht="11.25" x14ac:dyDescent="0.2">
      <c r="A453" s="84" t="s">
        <v>439</v>
      </c>
      <c r="K453" s="133"/>
    </row>
    <row r="454" spans="1:14" s="38" customFormat="1" ht="11.25" x14ac:dyDescent="0.2">
      <c r="A454" s="84" t="s">
        <v>440</v>
      </c>
      <c r="K454" s="133"/>
    </row>
    <row r="455" spans="1:14" s="38" customFormat="1" ht="11.25" x14ac:dyDescent="0.2">
      <c r="A455" s="84" t="s">
        <v>441</v>
      </c>
      <c r="K455" s="133"/>
    </row>
    <row r="456" spans="1:14" s="38" customFormat="1" ht="11.25" x14ac:dyDescent="0.2">
      <c r="A456" s="84" t="s">
        <v>595</v>
      </c>
      <c r="K456" s="133"/>
    </row>
    <row r="457" spans="1:14" s="38" customFormat="1" ht="11.25" x14ac:dyDescent="0.2">
      <c r="A457" s="84" t="s">
        <v>593</v>
      </c>
      <c r="K457" s="133"/>
    </row>
    <row r="458" spans="1:14" s="38" customFormat="1" ht="11.25" x14ac:dyDescent="0.2">
      <c r="A458" s="84" t="s">
        <v>442</v>
      </c>
      <c r="K458" s="133"/>
    </row>
    <row r="459" spans="1:14" x14ac:dyDescent="0.25">
      <c r="K459" s="131"/>
    </row>
    <row r="460" spans="1:14" x14ac:dyDescent="0.25">
      <c r="K460" s="131"/>
    </row>
    <row r="461" spans="1:14" x14ac:dyDescent="0.25">
      <c r="K461" s="131"/>
    </row>
    <row r="462" spans="1:14" x14ac:dyDescent="0.25">
      <c r="K462" s="131"/>
    </row>
    <row r="463" spans="1:14" x14ac:dyDescent="0.25">
      <c r="K463" s="131"/>
    </row>
    <row r="464" spans="1:14" x14ac:dyDescent="0.25">
      <c r="K464" s="131"/>
    </row>
    <row r="465" spans="11:11" x14ac:dyDescent="0.25">
      <c r="K465" s="131"/>
    </row>
    <row r="466" spans="11:11" x14ac:dyDescent="0.25">
      <c r="K466" s="131"/>
    </row>
    <row r="467" spans="11:11" x14ac:dyDescent="0.25">
      <c r="K467" s="131"/>
    </row>
    <row r="468" spans="11:11" x14ac:dyDescent="0.25">
      <c r="K468" s="131"/>
    </row>
    <row r="469" spans="11:11" x14ac:dyDescent="0.25">
      <c r="K469" s="131"/>
    </row>
    <row r="470" spans="11:11" x14ac:dyDescent="0.25">
      <c r="K470" s="131"/>
    </row>
    <row r="471" spans="11:11" x14ac:dyDescent="0.25">
      <c r="K471" s="131"/>
    </row>
    <row r="472" spans="11:11" x14ac:dyDescent="0.25">
      <c r="K472" s="131"/>
    </row>
    <row r="473" spans="11:11" x14ac:dyDescent="0.25">
      <c r="K473" s="131"/>
    </row>
    <row r="474" spans="11:11" x14ac:dyDescent="0.25">
      <c r="K474" s="131"/>
    </row>
    <row r="475" spans="11:11" x14ac:dyDescent="0.25">
      <c r="K475" s="131"/>
    </row>
    <row r="476" spans="11:11" x14ac:dyDescent="0.25">
      <c r="K476" s="131"/>
    </row>
    <row r="477" spans="11:11" x14ac:dyDescent="0.25">
      <c r="K477" s="131"/>
    </row>
    <row r="478" spans="11:11" x14ac:dyDescent="0.25">
      <c r="K478" s="131"/>
    </row>
    <row r="479" spans="11:11" x14ac:dyDescent="0.25">
      <c r="K479" s="131"/>
    </row>
    <row r="480" spans="11:11" x14ac:dyDescent="0.25">
      <c r="K480" s="131"/>
    </row>
    <row r="481" spans="11:11" x14ac:dyDescent="0.25">
      <c r="K481" s="131"/>
    </row>
    <row r="482" spans="11:11" x14ac:dyDescent="0.25">
      <c r="K482" s="131"/>
    </row>
    <row r="483" spans="11:11" x14ac:dyDescent="0.25">
      <c r="K483" s="131"/>
    </row>
    <row r="484" spans="11:11" x14ac:dyDescent="0.25">
      <c r="K484" s="131"/>
    </row>
    <row r="485" spans="11:11" x14ac:dyDescent="0.25">
      <c r="K485" s="131"/>
    </row>
    <row r="486" spans="11:11" x14ac:dyDescent="0.25">
      <c r="K486" s="131"/>
    </row>
    <row r="487" spans="11:11" x14ac:dyDescent="0.25">
      <c r="K487" s="131"/>
    </row>
    <row r="488" spans="11:11" x14ac:dyDescent="0.25">
      <c r="K488" s="131"/>
    </row>
    <row r="489" spans="11:11" x14ac:dyDescent="0.25">
      <c r="K489" s="131"/>
    </row>
    <row r="490" spans="11:11" x14ac:dyDescent="0.25">
      <c r="K490" s="131"/>
    </row>
    <row r="491" spans="11:11" x14ac:dyDescent="0.25">
      <c r="K491" s="131"/>
    </row>
    <row r="492" spans="11:11" x14ac:dyDescent="0.25">
      <c r="K492" s="131"/>
    </row>
    <row r="493" spans="11:11" x14ac:dyDescent="0.25">
      <c r="K493" s="131"/>
    </row>
    <row r="494" spans="11:11" x14ac:dyDescent="0.25">
      <c r="K494" s="131"/>
    </row>
    <row r="495" spans="11:11" x14ac:dyDescent="0.25">
      <c r="K495" s="131"/>
    </row>
    <row r="496" spans="11:11" x14ac:dyDescent="0.25">
      <c r="K496" s="131"/>
    </row>
    <row r="497" spans="11:11" x14ac:dyDescent="0.25">
      <c r="K497" s="131"/>
    </row>
    <row r="498" spans="11:11" x14ac:dyDescent="0.25">
      <c r="K498" s="131"/>
    </row>
    <row r="499" spans="11:11" x14ac:dyDescent="0.25">
      <c r="K499" s="131"/>
    </row>
    <row r="500" spans="11:11" x14ac:dyDescent="0.25">
      <c r="K500" s="131"/>
    </row>
    <row r="501" spans="11:11" x14ac:dyDescent="0.25">
      <c r="K501" s="131"/>
    </row>
    <row r="502" spans="11:11" x14ac:dyDescent="0.25">
      <c r="K502" s="131"/>
    </row>
    <row r="503" spans="11:11" x14ac:dyDescent="0.25">
      <c r="K503" s="131"/>
    </row>
    <row r="504" spans="11:11" x14ac:dyDescent="0.25">
      <c r="K504" s="131"/>
    </row>
    <row r="505" spans="11:11" x14ac:dyDescent="0.25">
      <c r="K505" s="131"/>
    </row>
    <row r="506" spans="11:11" x14ac:dyDescent="0.25">
      <c r="K506" s="131"/>
    </row>
    <row r="507" spans="11:11" x14ac:dyDescent="0.25">
      <c r="K507" s="131"/>
    </row>
    <row r="508" spans="11:11" x14ac:dyDescent="0.25">
      <c r="K508" s="131"/>
    </row>
    <row r="509" spans="11:11" x14ac:dyDescent="0.25">
      <c r="K509" s="131"/>
    </row>
    <row r="510" spans="11:11" x14ac:dyDescent="0.25">
      <c r="K510" s="131"/>
    </row>
    <row r="511" spans="11:11" x14ac:dyDescent="0.25">
      <c r="K511" s="131"/>
    </row>
    <row r="512" spans="11:11" x14ac:dyDescent="0.25">
      <c r="K512" s="131"/>
    </row>
    <row r="513" spans="11:11" x14ac:dyDescent="0.25">
      <c r="K513" s="131"/>
    </row>
    <row r="514" spans="11:11" x14ac:dyDescent="0.25">
      <c r="K514" s="131"/>
    </row>
    <row r="515" spans="11:11" x14ac:dyDescent="0.25">
      <c r="K515" s="131"/>
    </row>
    <row r="516" spans="11:11" x14ac:dyDescent="0.25">
      <c r="K516" s="131"/>
    </row>
    <row r="517" spans="11:11" x14ac:dyDescent="0.25">
      <c r="K517" s="131"/>
    </row>
    <row r="518" spans="11:11" x14ac:dyDescent="0.25">
      <c r="K518" s="131"/>
    </row>
    <row r="519" spans="11:11" x14ac:dyDescent="0.25">
      <c r="K519" s="131"/>
    </row>
    <row r="520" spans="11:11" x14ac:dyDescent="0.25">
      <c r="K520" s="131"/>
    </row>
    <row r="521" spans="11:11" x14ac:dyDescent="0.25">
      <c r="K521" s="131"/>
    </row>
    <row r="522" spans="11:11" x14ac:dyDescent="0.25">
      <c r="K522" s="131"/>
    </row>
    <row r="523" spans="11:11" x14ac:dyDescent="0.25">
      <c r="K523" s="131"/>
    </row>
    <row r="524" spans="11:11" x14ac:dyDescent="0.25">
      <c r="K524" s="131"/>
    </row>
    <row r="525" spans="11:11" x14ac:dyDescent="0.25">
      <c r="K525" s="131"/>
    </row>
    <row r="526" spans="11:11" x14ac:dyDescent="0.25">
      <c r="K526" s="131"/>
    </row>
    <row r="527" spans="11:11" x14ac:dyDescent="0.25">
      <c r="K527" s="131"/>
    </row>
    <row r="528" spans="11:11" x14ac:dyDescent="0.25">
      <c r="K528" s="131"/>
    </row>
    <row r="529" spans="11:11" x14ac:dyDescent="0.25">
      <c r="K529" s="131"/>
    </row>
    <row r="530" spans="11:11" x14ac:dyDescent="0.25">
      <c r="K530" s="131"/>
    </row>
    <row r="531" spans="11:11" x14ac:dyDescent="0.25">
      <c r="K531" s="131"/>
    </row>
    <row r="532" spans="11:11" x14ac:dyDescent="0.25">
      <c r="K532" s="131"/>
    </row>
    <row r="533" spans="11:11" x14ac:dyDescent="0.25">
      <c r="K533" s="131"/>
    </row>
    <row r="534" spans="11:11" x14ac:dyDescent="0.25">
      <c r="K534" s="131"/>
    </row>
    <row r="535" spans="11:11" x14ac:dyDescent="0.25">
      <c r="K535" s="131"/>
    </row>
    <row r="536" spans="11:11" x14ac:dyDescent="0.25">
      <c r="K536" s="131"/>
    </row>
    <row r="537" spans="11:11" x14ac:dyDescent="0.25">
      <c r="K537" s="131"/>
    </row>
    <row r="538" spans="11:11" x14ac:dyDescent="0.25">
      <c r="K538" s="131"/>
    </row>
    <row r="539" spans="11:11" x14ac:dyDescent="0.25">
      <c r="K539" s="131"/>
    </row>
    <row r="540" spans="11:11" x14ac:dyDescent="0.25">
      <c r="K540" s="131"/>
    </row>
    <row r="541" spans="11:11" x14ac:dyDescent="0.25">
      <c r="K541" s="131"/>
    </row>
    <row r="542" spans="11:11" x14ac:dyDescent="0.25">
      <c r="K542" s="131"/>
    </row>
    <row r="543" spans="11:11" x14ac:dyDescent="0.25">
      <c r="K543" s="131"/>
    </row>
    <row r="544" spans="11:11" x14ac:dyDescent="0.25">
      <c r="K544" s="131"/>
    </row>
    <row r="545" spans="11:11" x14ac:dyDescent="0.25">
      <c r="K545" s="131"/>
    </row>
    <row r="546" spans="11:11" x14ac:dyDescent="0.25">
      <c r="K546" s="131"/>
    </row>
    <row r="547" spans="11:11" x14ac:dyDescent="0.25">
      <c r="K547" s="131"/>
    </row>
    <row r="548" spans="11:11" x14ac:dyDescent="0.25">
      <c r="K548" s="131"/>
    </row>
    <row r="549" spans="11:11" x14ac:dyDescent="0.25">
      <c r="K549" s="131"/>
    </row>
    <row r="550" spans="11:11" x14ac:dyDescent="0.25">
      <c r="K550" s="131"/>
    </row>
    <row r="551" spans="11:11" x14ac:dyDescent="0.25">
      <c r="K551" s="131"/>
    </row>
    <row r="552" spans="11:11" x14ac:dyDescent="0.25">
      <c r="K552" s="131"/>
    </row>
    <row r="553" spans="11:11" x14ac:dyDescent="0.25">
      <c r="K553" s="131"/>
    </row>
    <row r="554" spans="11:11" x14ac:dyDescent="0.25">
      <c r="K554" s="131"/>
    </row>
    <row r="555" spans="11:11" x14ac:dyDescent="0.25">
      <c r="K555" s="131"/>
    </row>
    <row r="556" spans="11:11" x14ac:dyDescent="0.25">
      <c r="K556" s="131"/>
    </row>
    <row r="557" spans="11:11" x14ac:dyDescent="0.25">
      <c r="K557" s="131"/>
    </row>
    <row r="558" spans="11:11" x14ac:dyDescent="0.25">
      <c r="K558" s="131"/>
    </row>
    <row r="559" spans="11:11" x14ac:dyDescent="0.25">
      <c r="K559" s="131"/>
    </row>
    <row r="560" spans="11:11" x14ac:dyDescent="0.25">
      <c r="K560" s="131"/>
    </row>
    <row r="561" spans="11:11" x14ac:dyDescent="0.25">
      <c r="K561" s="131"/>
    </row>
    <row r="562" spans="11:11" x14ac:dyDescent="0.25">
      <c r="K562" s="131"/>
    </row>
    <row r="563" spans="11:11" x14ac:dyDescent="0.25">
      <c r="K563" s="131"/>
    </row>
    <row r="564" spans="11:11" x14ac:dyDescent="0.25">
      <c r="K564" s="131"/>
    </row>
    <row r="565" spans="11:11" x14ac:dyDescent="0.25">
      <c r="K565" s="131"/>
    </row>
    <row r="566" spans="11:11" x14ac:dyDescent="0.25">
      <c r="K566" s="131"/>
    </row>
    <row r="567" spans="11:11" x14ac:dyDescent="0.25">
      <c r="K567" s="131"/>
    </row>
    <row r="568" spans="11:11" x14ac:dyDescent="0.25">
      <c r="K568" s="131"/>
    </row>
    <row r="569" spans="11:11" x14ac:dyDescent="0.25">
      <c r="K569" s="131"/>
    </row>
    <row r="570" spans="11:11" x14ac:dyDescent="0.25">
      <c r="K570" s="131"/>
    </row>
    <row r="571" spans="11:11" x14ac:dyDescent="0.25">
      <c r="K571" s="131"/>
    </row>
    <row r="572" spans="11:11" x14ac:dyDescent="0.25">
      <c r="K572" s="131"/>
    </row>
    <row r="573" spans="11:11" x14ac:dyDescent="0.25">
      <c r="K573" s="131"/>
    </row>
    <row r="574" spans="11:11" x14ac:dyDescent="0.25">
      <c r="K574" s="131"/>
    </row>
    <row r="575" spans="11:11" x14ac:dyDescent="0.25">
      <c r="K575" s="131"/>
    </row>
    <row r="576" spans="11:11" x14ac:dyDescent="0.25">
      <c r="K576" s="131"/>
    </row>
    <row r="577" spans="11:11" x14ac:dyDescent="0.25">
      <c r="K577" s="131"/>
    </row>
    <row r="578" spans="11:11" x14ac:dyDescent="0.25">
      <c r="K578" s="131"/>
    </row>
    <row r="579" spans="11:11" x14ac:dyDescent="0.25">
      <c r="K579" s="131"/>
    </row>
    <row r="580" spans="11:11" x14ac:dyDescent="0.25">
      <c r="K580" s="131"/>
    </row>
    <row r="581" spans="11:11" x14ac:dyDescent="0.25">
      <c r="K581" s="131"/>
    </row>
    <row r="582" spans="11:11" x14ac:dyDescent="0.25">
      <c r="K582" s="131"/>
    </row>
    <row r="583" spans="11:11" x14ac:dyDescent="0.25">
      <c r="K583" s="131"/>
    </row>
    <row r="584" spans="11:11" x14ac:dyDescent="0.25">
      <c r="K584" s="131"/>
    </row>
    <row r="585" spans="11:11" x14ac:dyDescent="0.25">
      <c r="K585" s="131"/>
    </row>
    <row r="586" spans="11:11" x14ac:dyDescent="0.25">
      <c r="K586" s="131"/>
    </row>
    <row r="587" spans="11:11" x14ac:dyDescent="0.25">
      <c r="K587" s="131"/>
    </row>
    <row r="588" spans="11:11" x14ac:dyDescent="0.25">
      <c r="K588" s="131"/>
    </row>
    <row r="589" spans="11:11" x14ac:dyDescent="0.25">
      <c r="K589" s="131"/>
    </row>
    <row r="590" spans="11:11" x14ac:dyDescent="0.25">
      <c r="K590" s="131"/>
    </row>
    <row r="591" spans="11:11" x14ac:dyDescent="0.25">
      <c r="K591" s="131"/>
    </row>
    <row r="592" spans="11:11" x14ac:dyDescent="0.25">
      <c r="K592" s="131"/>
    </row>
    <row r="593" spans="11:11" x14ac:dyDescent="0.25">
      <c r="K593" s="131"/>
    </row>
    <row r="594" spans="11:11" x14ac:dyDescent="0.25">
      <c r="K594" s="131"/>
    </row>
    <row r="595" spans="11:11" x14ac:dyDescent="0.25">
      <c r="K595" s="131"/>
    </row>
    <row r="596" spans="11:11" x14ac:dyDescent="0.25">
      <c r="K596" s="131"/>
    </row>
    <row r="597" spans="11:11" x14ac:dyDescent="0.25">
      <c r="K597" s="131"/>
    </row>
    <row r="598" spans="11:11" x14ac:dyDescent="0.25">
      <c r="K598" s="131"/>
    </row>
    <row r="599" spans="11:11" x14ac:dyDescent="0.25">
      <c r="K599" s="131"/>
    </row>
    <row r="600" spans="11:11" x14ac:dyDescent="0.25">
      <c r="K600" s="131"/>
    </row>
    <row r="601" spans="11:11" x14ac:dyDescent="0.25">
      <c r="K601" s="131"/>
    </row>
    <row r="602" spans="11:11" x14ac:dyDescent="0.25">
      <c r="K602" s="131"/>
    </row>
    <row r="603" spans="11:11" x14ac:dyDescent="0.25">
      <c r="K603" s="131"/>
    </row>
    <row r="604" spans="11:11" x14ac:dyDescent="0.25">
      <c r="K604" s="131"/>
    </row>
    <row r="605" spans="11:11" x14ac:dyDescent="0.25">
      <c r="K605" s="131"/>
    </row>
    <row r="606" spans="11:11" x14ac:dyDescent="0.25">
      <c r="K606" s="131"/>
    </row>
    <row r="607" spans="11:11" x14ac:dyDescent="0.25">
      <c r="K607" s="131"/>
    </row>
    <row r="608" spans="11:11" x14ac:dyDescent="0.25">
      <c r="K608" s="131"/>
    </row>
    <row r="609" spans="11:11" x14ac:dyDescent="0.25">
      <c r="K609" s="131"/>
    </row>
    <row r="610" spans="11:11" x14ac:dyDescent="0.25">
      <c r="K610" s="131"/>
    </row>
    <row r="611" spans="11:11" x14ac:dyDescent="0.25">
      <c r="K611" s="131"/>
    </row>
    <row r="612" spans="11:11" x14ac:dyDescent="0.25">
      <c r="K612" s="131"/>
    </row>
    <row r="613" spans="11:11" x14ac:dyDescent="0.25">
      <c r="K613" s="131"/>
    </row>
    <row r="614" spans="11:11" x14ac:dyDescent="0.25">
      <c r="K614" s="131"/>
    </row>
    <row r="615" spans="11:11" x14ac:dyDescent="0.25">
      <c r="K615" s="131"/>
    </row>
    <row r="616" spans="11:11" x14ac:dyDescent="0.25">
      <c r="K616" s="131"/>
    </row>
    <row r="617" spans="11:11" x14ac:dyDescent="0.25">
      <c r="K617" s="131"/>
    </row>
    <row r="618" spans="11:11" x14ac:dyDescent="0.25">
      <c r="K618" s="131"/>
    </row>
    <row r="619" spans="11:11" x14ac:dyDescent="0.25">
      <c r="K619" s="131"/>
    </row>
    <row r="620" spans="11:11" x14ac:dyDescent="0.25">
      <c r="K620" s="131"/>
    </row>
    <row r="621" spans="11:11" x14ac:dyDescent="0.25">
      <c r="K621" s="131"/>
    </row>
    <row r="622" spans="11:11" x14ac:dyDescent="0.25">
      <c r="K622" s="131"/>
    </row>
    <row r="623" spans="11:11" x14ac:dyDescent="0.25">
      <c r="K623" s="131"/>
    </row>
    <row r="624" spans="11:11" x14ac:dyDescent="0.25">
      <c r="K624" s="131"/>
    </row>
    <row r="625" spans="11:11" x14ac:dyDescent="0.25">
      <c r="K625" s="131"/>
    </row>
    <row r="626" spans="11:11" x14ac:dyDescent="0.25">
      <c r="K626" s="131"/>
    </row>
    <row r="627" spans="11:11" x14ac:dyDescent="0.25">
      <c r="K627" s="131"/>
    </row>
    <row r="628" spans="11:11" x14ac:dyDescent="0.25">
      <c r="K628" s="131"/>
    </row>
    <row r="629" spans="11:11" x14ac:dyDescent="0.25">
      <c r="K629" s="131"/>
    </row>
    <row r="630" spans="11:11" x14ac:dyDescent="0.25">
      <c r="K630" s="131"/>
    </row>
    <row r="631" spans="11:11" x14ac:dyDescent="0.25">
      <c r="K631" s="131"/>
    </row>
    <row r="632" spans="11:11" x14ac:dyDescent="0.25">
      <c r="K632" s="131"/>
    </row>
    <row r="633" spans="11:11" x14ac:dyDescent="0.25">
      <c r="K633" s="131"/>
    </row>
    <row r="634" spans="11:11" x14ac:dyDescent="0.25">
      <c r="K634" s="131"/>
    </row>
    <row r="635" spans="11:11" x14ac:dyDescent="0.25">
      <c r="K635" s="131"/>
    </row>
    <row r="636" spans="11:11" x14ac:dyDescent="0.25">
      <c r="K636" s="131"/>
    </row>
    <row r="637" spans="11:11" x14ac:dyDescent="0.25">
      <c r="K637" s="131"/>
    </row>
    <row r="638" spans="11:11" x14ac:dyDescent="0.25">
      <c r="K638" s="131"/>
    </row>
    <row r="639" spans="11:11" x14ac:dyDescent="0.25">
      <c r="K639" s="131"/>
    </row>
    <row r="640" spans="11:11" x14ac:dyDescent="0.25">
      <c r="K640" s="131"/>
    </row>
    <row r="641" spans="11:11" x14ac:dyDescent="0.25">
      <c r="K641" s="131"/>
    </row>
    <row r="642" spans="11:11" x14ac:dyDescent="0.25">
      <c r="K642" s="131"/>
    </row>
    <row r="643" spans="11:11" x14ac:dyDescent="0.25">
      <c r="K643" s="131"/>
    </row>
    <row r="644" spans="11:11" x14ac:dyDescent="0.25">
      <c r="K644" s="131"/>
    </row>
    <row r="645" spans="11:11" x14ac:dyDescent="0.25">
      <c r="K645" s="131"/>
    </row>
    <row r="646" spans="11:11" x14ac:dyDescent="0.25">
      <c r="K646" s="131"/>
    </row>
    <row r="647" spans="11:11" x14ac:dyDescent="0.25">
      <c r="K647" s="131"/>
    </row>
    <row r="648" spans="11:11" x14ac:dyDescent="0.25">
      <c r="K648" s="131"/>
    </row>
    <row r="649" spans="11:11" x14ac:dyDescent="0.25">
      <c r="K649" s="131"/>
    </row>
    <row r="650" spans="11:11" x14ac:dyDescent="0.25">
      <c r="K650" s="131"/>
    </row>
    <row r="651" spans="11:11" x14ac:dyDescent="0.25">
      <c r="K651" s="131"/>
    </row>
    <row r="652" spans="11:11" x14ac:dyDescent="0.25">
      <c r="K652" s="131"/>
    </row>
    <row r="653" spans="11:11" x14ac:dyDescent="0.25">
      <c r="K653" s="131"/>
    </row>
    <row r="654" spans="11:11" x14ac:dyDescent="0.25">
      <c r="K654" s="131"/>
    </row>
    <row r="655" spans="11:11" x14ac:dyDescent="0.25">
      <c r="K655" s="131"/>
    </row>
    <row r="656" spans="11:11" x14ac:dyDescent="0.25">
      <c r="K656" s="131"/>
    </row>
    <row r="657" spans="11:11" x14ac:dyDescent="0.25">
      <c r="K657" s="131"/>
    </row>
    <row r="658" spans="11:11" x14ac:dyDescent="0.25">
      <c r="K658" s="131"/>
    </row>
    <row r="659" spans="11:11" x14ac:dyDescent="0.25">
      <c r="K659" s="131"/>
    </row>
    <row r="660" spans="11:11" x14ac:dyDescent="0.25">
      <c r="K660" s="131"/>
    </row>
    <row r="661" spans="11:11" x14ac:dyDescent="0.25">
      <c r="K661" s="131"/>
    </row>
    <row r="662" spans="11:11" x14ac:dyDescent="0.25">
      <c r="K662" s="131"/>
    </row>
    <row r="663" spans="11:11" x14ac:dyDescent="0.25">
      <c r="K663" s="131"/>
    </row>
    <row r="664" spans="11:11" x14ac:dyDescent="0.25">
      <c r="K664" s="131"/>
    </row>
    <row r="665" spans="11:11" x14ac:dyDescent="0.25">
      <c r="K665" s="131"/>
    </row>
    <row r="666" spans="11:11" x14ac:dyDescent="0.25">
      <c r="K666" s="131"/>
    </row>
    <row r="667" spans="11:11" x14ac:dyDescent="0.25">
      <c r="K667" s="131"/>
    </row>
    <row r="668" spans="11:11" x14ac:dyDescent="0.25">
      <c r="K668" s="131"/>
    </row>
    <row r="669" spans="11:11" x14ac:dyDescent="0.25">
      <c r="K669" s="131"/>
    </row>
    <row r="670" spans="11:11" x14ac:dyDescent="0.25">
      <c r="K670" s="131"/>
    </row>
    <row r="671" spans="11:11" x14ac:dyDescent="0.25">
      <c r="K671" s="131"/>
    </row>
    <row r="672" spans="11:11" x14ac:dyDescent="0.25">
      <c r="K672" s="131"/>
    </row>
    <row r="673" spans="11:11" x14ac:dyDescent="0.25">
      <c r="K673" s="131"/>
    </row>
    <row r="674" spans="11:11" x14ac:dyDescent="0.25">
      <c r="K674" s="131"/>
    </row>
    <row r="675" spans="11:11" x14ac:dyDescent="0.25">
      <c r="K675" s="131"/>
    </row>
    <row r="676" spans="11:11" x14ac:dyDescent="0.25">
      <c r="K676" s="131"/>
    </row>
    <row r="677" spans="11:11" x14ac:dyDescent="0.25">
      <c r="K677" s="131"/>
    </row>
    <row r="678" spans="11:11" x14ac:dyDescent="0.25">
      <c r="K678" s="131"/>
    </row>
    <row r="679" spans="11:11" x14ac:dyDescent="0.25">
      <c r="K679" s="131"/>
    </row>
    <row r="680" spans="11:11" x14ac:dyDescent="0.25">
      <c r="K680" s="131"/>
    </row>
    <row r="681" spans="11:11" x14ac:dyDescent="0.25">
      <c r="K681" s="131"/>
    </row>
    <row r="682" spans="11:11" x14ac:dyDescent="0.25">
      <c r="K682" s="131"/>
    </row>
    <row r="683" spans="11:11" x14ac:dyDescent="0.25">
      <c r="K683" s="131"/>
    </row>
    <row r="684" spans="11:11" x14ac:dyDescent="0.25">
      <c r="K684" s="131"/>
    </row>
    <row r="685" spans="11:11" x14ac:dyDescent="0.25">
      <c r="K685" s="131"/>
    </row>
    <row r="686" spans="11:11" x14ac:dyDescent="0.25">
      <c r="K686" s="131"/>
    </row>
    <row r="687" spans="11:11" x14ac:dyDescent="0.25">
      <c r="K687" s="131"/>
    </row>
    <row r="688" spans="11:11" x14ac:dyDescent="0.25">
      <c r="K688" s="131"/>
    </row>
    <row r="689" spans="11:11" x14ac:dyDescent="0.25">
      <c r="K689" s="131"/>
    </row>
    <row r="690" spans="11:11" x14ac:dyDescent="0.25">
      <c r="K690" s="131"/>
    </row>
    <row r="691" spans="11:11" x14ac:dyDescent="0.25">
      <c r="K691" s="131"/>
    </row>
    <row r="692" spans="11:11" x14ac:dyDescent="0.25">
      <c r="K692" s="131"/>
    </row>
    <row r="693" spans="11:11" x14ac:dyDescent="0.25">
      <c r="K693" s="131"/>
    </row>
    <row r="694" spans="11:11" x14ac:dyDescent="0.25">
      <c r="K694" s="131"/>
    </row>
    <row r="695" spans="11:11" x14ac:dyDescent="0.25">
      <c r="K695" s="131"/>
    </row>
    <row r="696" spans="11:11" x14ac:dyDescent="0.25">
      <c r="K696" s="131"/>
    </row>
    <row r="697" spans="11:11" x14ac:dyDescent="0.25">
      <c r="K697" s="131"/>
    </row>
    <row r="698" spans="11:11" x14ac:dyDescent="0.25">
      <c r="K698" s="131"/>
    </row>
    <row r="699" spans="11:11" x14ac:dyDescent="0.25">
      <c r="K699" s="131"/>
    </row>
  </sheetData>
  <customSheetViews>
    <customSheetView guid="{2BE892B2-05B8-4054-B4C8-3BDF2F0CB18C}" scale="90" fitToPage="1">
      <pane xSplit="9" ySplit="20" topLeftCell="J348" activePane="bottomRight" state="frozen"/>
      <selection pane="bottomRight" activeCell="K443" sqref="K443"/>
      <rowBreaks count="1" manualBreakCount="1">
        <brk id="79" max="13" man="1"/>
      </rowBreaks>
      <pageMargins left="0.59055118110236227" right="0.39370078740157483" top="0.59055118110236227" bottom="0.39370078740157483" header="0.19685039370078741" footer="0.19685039370078741"/>
      <pageSetup paperSize="8" scale="57" fitToHeight="7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DE2BDF3-4AC6-4985-8E5D-1E0A25442406}" scale="115" fitToPage="1" printArea="1" hiddenRows="1">
      <pane xSplit="9" ySplit="20" topLeftCell="J418" activePane="bottomRight" state="frozen"/>
      <selection pane="bottomRight" activeCell="J448" sqref="J448"/>
      <rowBreaks count="1" manualBreakCount="1">
        <brk id="79" max="13" man="1"/>
      </rowBreaks>
      <pageMargins left="0.59055118110236227" right="0.39370078740157483" top="0.59055118110236227" bottom="0.39370078740157483" header="0.19685039370078741" footer="0.19685039370078741"/>
      <pageSetup paperSize="8" scale="89" fitToHeight="7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3197D2B-2B3A-45E2-A818-06B0E92A1443}" scale="90" showPageBreaks="1" fitToPage="1" printArea="1">
      <pane xSplit="9" ySplit="20" topLeftCell="J438" activePane="bottomRight" state="frozen"/>
      <selection pane="bottomRight" activeCell="V19" sqref="V19"/>
      <rowBreaks count="1" manualBreakCount="1">
        <brk id="79" max="13" man="1"/>
      </rowBreaks>
      <pageMargins left="0.59055118110236227" right="0.39370078740157483" top="0.59055118110236227" bottom="0.39370078740157483" header="0.19685039370078741" footer="0.19685039370078741"/>
      <pageSetup paperSize="8" scale="57" fitToHeight="7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453">
    <mergeCell ref="B366:H366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N369:N370"/>
    <mergeCell ref="A372:H372"/>
    <mergeCell ref="B371:H371"/>
    <mergeCell ref="B367:H367"/>
    <mergeCell ref="A318:N318"/>
    <mergeCell ref="B314:H314"/>
    <mergeCell ref="B315:H315"/>
    <mergeCell ref="A368:N368"/>
    <mergeCell ref="A369:A370"/>
    <mergeCell ref="B369:H370"/>
    <mergeCell ref="I369:I370"/>
    <mergeCell ref="J369:K369"/>
    <mergeCell ref="L369:M369"/>
    <mergeCell ref="B316:H316"/>
    <mergeCell ref="B317:H317"/>
    <mergeCell ref="B319:H319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448:H448"/>
    <mergeCell ref="B441:H441"/>
    <mergeCell ref="B442:H442"/>
    <mergeCell ref="B443:H443"/>
    <mergeCell ref="B444:H444"/>
    <mergeCell ref="B435:H435"/>
    <mergeCell ref="B436:H436"/>
    <mergeCell ref="B429:H429"/>
    <mergeCell ref="B430:H430"/>
    <mergeCell ref="B431:H431"/>
    <mergeCell ref="B432:H432"/>
    <mergeCell ref="B445:H445"/>
    <mergeCell ref="B446:H446"/>
    <mergeCell ref="B437:H437"/>
    <mergeCell ref="B438:H438"/>
    <mergeCell ref="B439:H439"/>
    <mergeCell ref="B440:H440"/>
    <mergeCell ref="B433:H433"/>
    <mergeCell ref="B434:H434"/>
    <mergeCell ref="B447:H447"/>
    <mergeCell ref="B425:H425"/>
    <mergeCell ref="B426:H426"/>
    <mergeCell ref="B427:H427"/>
    <mergeCell ref="B428:H428"/>
    <mergeCell ref="B421:H421"/>
    <mergeCell ref="B422:H422"/>
    <mergeCell ref="B423:H423"/>
    <mergeCell ref="B424:H424"/>
    <mergeCell ref="B417:H417"/>
    <mergeCell ref="B418:H418"/>
    <mergeCell ref="B419:H419"/>
    <mergeCell ref="B420:H420"/>
    <mergeCell ref="B415:H415"/>
    <mergeCell ref="B416:H416"/>
    <mergeCell ref="B409:H409"/>
    <mergeCell ref="B410:H410"/>
    <mergeCell ref="B411:H411"/>
    <mergeCell ref="B412:H412"/>
    <mergeCell ref="B396:H396"/>
    <mergeCell ref="B405:H405"/>
    <mergeCell ref="B406:H406"/>
    <mergeCell ref="B407:H407"/>
    <mergeCell ref="B408:H408"/>
    <mergeCell ref="B401:H401"/>
    <mergeCell ref="B402:H402"/>
    <mergeCell ref="B403:H403"/>
    <mergeCell ref="B404:H404"/>
    <mergeCell ref="B397:H397"/>
    <mergeCell ref="B290:H290"/>
    <mergeCell ref="B291:H291"/>
    <mergeCell ref="B292:H292"/>
    <mergeCell ref="B293:H293"/>
    <mergeCell ref="B286:H286"/>
    <mergeCell ref="B287:H287"/>
    <mergeCell ref="B288:H288"/>
    <mergeCell ref="B289:H289"/>
    <mergeCell ref="B282:H282"/>
    <mergeCell ref="B283:H283"/>
    <mergeCell ref="B284:H284"/>
    <mergeCell ref="B285:H285"/>
    <mergeCell ref="B376:H376"/>
    <mergeCell ref="B373:H373"/>
    <mergeCell ref="B374:H374"/>
    <mergeCell ref="B375:H375"/>
    <mergeCell ref="B377:H377"/>
    <mergeCell ref="B378:H378"/>
    <mergeCell ref="B379:H379"/>
    <mergeCell ref="B295:H295"/>
    <mergeCell ref="B296:H296"/>
    <mergeCell ref="B297:H297"/>
    <mergeCell ref="B310:H310"/>
    <mergeCell ref="B311:H311"/>
    <mergeCell ref="B312:H312"/>
    <mergeCell ref="B313:H313"/>
    <mergeCell ref="B306:H306"/>
    <mergeCell ref="B307:H307"/>
    <mergeCell ref="B308:H308"/>
    <mergeCell ref="B309:H309"/>
    <mergeCell ref="B351:H351"/>
    <mergeCell ref="B361:H361"/>
    <mergeCell ref="B362:H362"/>
    <mergeCell ref="B363:H363"/>
    <mergeCell ref="B364:H364"/>
    <mergeCell ref="B365:H365"/>
    <mergeCell ref="B380:H380"/>
    <mergeCell ref="B387:H387"/>
    <mergeCell ref="B388:H388"/>
    <mergeCell ref="B389:H389"/>
    <mergeCell ref="B390:H390"/>
    <mergeCell ref="B391:H391"/>
    <mergeCell ref="B398:H398"/>
    <mergeCell ref="B399:H399"/>
    <mergeCell ref="B400:H400"/>
    <mergeCell ref="B394:H394"/>
    <mergeCell ref="B395:H395"/>
    <mergeCell ref="B385:H385"/>
    <mergeCell ref="B386:H386"/>
    <mergeCell ref="B381:H381"/>
    <mergeCell ref="B382:H382"/>
    <mergeCell ref="B383:H383"/>
    <mergeCell ref="B384:H384"/>
    <mergeCell ref="B392:H392"/>
    <mergeCell ref="B449:H449"/>
    <mergeCell ref="B450:H450"/>
    <mergeCell ref="B413:H413"/>
    <mergeCell ref="B414:H414"/>
    <mergeCell ref="B393:H393"/>
    <mergeCell ref="B154:H154"/>
    <mergeCell ref="B155:H155"/>
    <mergeCell ref="B156:H156"/>
    <mergeCell ref="B157:H157"/>
    <mergeCell ref="B159:H159"/>
    <mergeCell ref="B162:H162"/>
    <mergeCell ref="B163:H163"/>
    <mergeCell ref="B160:H160"/>
    <mergeCell ref="B161:H161"/>
    <mergeCell ref="B158:H158"/>
    <mergeCell ref="B302:H302"/>
    <mergeCell ref="B303:H303"/>
    <mergeCell ref="B304:H304"/>
    <mergeCell ref="B305:H305"/>
    <mergeCell ref="B298:H298"/>
    <mergeCell ref="B299:H299"/>
    <mergeCell ref="B300:H300"/>
    <mergeCell ref="B301:H301"/>
    <mergeCell ref="B294:H294"/>
    <mergeCell ref="B278:H278"/>
    <mergeCell ref="B279:H279"/>
    <mergeCell ref="B280:H280"/>
    <mergeCell ref="B281:H281"/>
    <mergeCell ref="B274:H274"/>
    <mergeCell ref="B275:H275"/>
    <mergeCell ref="B276:H276"/>
    <mergeCell ref="B277:H277"/>
    <mergeCell ref="B270:H270"/>
    <mergeCell ref="B271:H271"/>
    <mergeCell ref="B272:H272"/>
    <mergeCell ref="B273:H273"/>
    <mergeCell ref="B266:H266"/>
    <mergeCell ref="B267:H267"/>
    <mergeCell ref="B268:H268"/>
    <mergeCell ref="B269:H269"/>
    <mergeCell ref="B262:H262"/>
    <mergeCell ref="B263:H263"/>
    <mergeCell ref="B264:H264"/>
    <mergeCell ref="B265:H265"/>
    <mergeCell ref="B258:H258"/>
    <mergeCell ref="B259:H259"/>
    <mergeCell ref="B260:H260"/>
    <mergeCell ref="B261:H261"/>
    <mergeCell ref="B256:H256"/>
    <mergeCell ref="B257:H257"/>
    <mergeCell ref="B250:H250"/>
    <mergeCell ref="B251:H251"/>
    <mergeCell ref="B252:H252"/>
    <mergeCell ref="B253:H253"/>
    <mergeCell ref="B246:H246"/>
    <mergeCell ref="B247:H247"/>
    <mergeCell ref="B248:H248"/>
    <mergeCell ref="B249:H249"/>
    <mergeCell ref="B171:H171"/>
    <mergeCell ref="B172:H172"/>
    <mergeCell ref="B175:H175"/>
    <mergeCell ref="B176:H176"/>
    <mergeCell ref="B173:H173"/>
    <mergeCell ref="B174:H174"/>
    <mergeCell ref="B177:H177"/>
    <mergeCell ref="B178:H178"/>
    <mergeCell ref="B254:H254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223:H223"/>
    <mergeCell ref="B195:H195"/>
    <mergeCell ref="B196:H196"/>
    <mergeCell ref="B199:H199"/>
    <mergeCell ref="B197:H197"/>
    <mergeCell ref="B198:H198"/>
    <mergeCell ref="B207:H207"/>
    <mergeCell ref="B150:H150"/>
    <mergeCell ref="B151:H151"/>
    <mergeCell ref="B152:H152"/>
    <mergeCell ref="B153:H153"/>
    <mergeCell ref="B169:H169"/>
    <mergeCell ref="B170:H170"/>
    <mergeCell ref="A166:N166"/>
    <mergeCell ref="B167:H167"/>
    <mergeCell ref="B168:H168"/>
    <mergeCell ref="B164:H164"/>
    <mergeCell ref="B165:H165"/>
    <mergeCell ref="B146:H146"/>
    <mergeCell ref="B147:H147"/>
    <mergeCell ref="B148:H148"/>
    <mergeCell ref="B149:H149"/>
    <mergeCell ref="B142:H142"/>
    <mergeCell ref="B143:H143"/>
    <mergeCell ref="B144:H144"/>
    <mergeCell ref="B145:H145"/>
    <mergeCell ref="B138:H138"/>
    <mergeCell ref="B139:H139"/>
    <mergeCell ref="B140:H140"/>
    <mergeCell ref="B141:H141"/>
    <mergeCell ref="B134:H134"/>
    <mergeCell ref="B135:H135"/>
    <mergeCell ref="B136:H136"/>
    <mergeCell ref="B137:H137"/>
    <mergeCell ref="B130:H130"/>
    <mergeCell ref="B131:H131"/>
    <mergeCell ref="B132:H132"/>
    <mergeCell ref="B133:H133"/>
    <mergeCell ref="B126:H126"/>
    <mergeCell ref="B127:H127"/>
    <mergeCell ref="B128:H128"/>
    <mergeCell ref="B129:H129"/>
    <mergeCell ref="B122:H122"/>
    <mergeCell ref="B123:H123"/>
    <mergeCell ref="B124:H124"/>
    <mergeCell ref="B125:H125"/>
    <mergeCell ref="B118:H118"/>
    <mergeCell ref="B119:H119"/>
    <mergeCell ref="B120:H120"/>
    <mergeCell ref="B121:H121"/>
    <mergeCell ref="B114:H114"/>
    <mergeCell ref="B115:H115"/>
    <mergeCell ref="B116:H116"/>
    <mergeCell ref="B117:H117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02:H102"/>
    <mergeCell ref="B103:H103"/>
    <mergeCell ref="B104:H104"/>
    <mergeCell ref="B105:H105"/>
    <mergeCell ref="B98:H98"/>
    <mergeCell ref="B99:H99"/>
    <mergeCell ref="B100:H100"/>
    <mergeCell ref="B101:H101"/>
    <mergeCell ref="B94:H94"/>
    <mergeCell ref="B95:H95"/>
    <mergeCell ref="B96:H96"/>
    <mergeCell ref="B97:H97"/>
    <mergeCell ref="B90:H90"/>
    <mergeCell ref="B91:H91"/>
    <mergeCell ref="B92:H92"/>
    <mergeCell ref="B93:H93"/>
    <mergeCell ref="B86:H86"/>
    <mergeCell ref="B87:H87"/>
    <mergeCell ref="B88:H88"/>
    <mergeCell ref="B89:H89"/>
    <mergeCell ref="B82:H82"/>
    <mergeCell ref="B83:H83"/>
    <mergeCell ref="B84:H84"/>
    <mergeCell ref="B85:H85"/>
    <mergeCell ref="B78:H78"/>
    <mergeCell ref="B79:H79"/>
    <mergeCell ref="B80:H80"/>
    <mergeCell ref="B81:H81"/>
    <mergeCell ref="B74:H74"/>
    <mergeCell ref="B75:H75"/>
    <mergeCell ref="B76:H76"/>
    <mergeCell ref="B77:H77"/>
    <mergeCell ref="B70:H70"/>
    <mergeCell ref="B71:H71"/>
    <mergeCell ref="B72:H72"/>
    <mergeCell ref="B73:H73"/>
    <mergeCell ref="B66:H66"/>
    <mergeCell ref="B67:H67"/>
    <mergeCell ref="B68:H68"/>
    <mergeCell ref="B69:H69"/>
    <mergeCell ref="B62:H62"/>
    <mergeCell ref="B63:H63"/>
    <mergeCell ref="B64:H64"/>
    <mergeCell ref="B65:H65"/>
    <mergeCell ref="B58:H58"/>
    <mergeCell ref="B59:H59"/>
    <mergeCell ref="B60:H60"/>
    <mergeCell ref="B61:H61"/>
    <mergeCell ref="B54:H54"/>
    <mergeCell ref="B55:H55"/>
    <mergeCell ref="B56:H56"/>
    <mergeCell ref="B57:H57"/>
    <mergeCell ref="B50:H50"/>
    <mergeCell ref="B51:H51"/>
    <mergeCell ref="B52:H52"/>
    <mergeCell ref="B53:H53"/>
    <mergeCell ref="B46:H46"/>
    <mergeCell ref="B47:H47"/>
    <mergeCell ref="B48:H48"/>
    <mergeCell ref="B49:H49"/>
    <mergeCell ref="B42:H42"/>
    <mergeCell ref="B43:H43"/>
    <mergeCell ref="B44:H44"/>
    <mergeCell ref="B45:H45"/>
    <mergeCell ref="B38:H38"/>
    <mergeCell ref="B39:H39"/>
    <mergeCell ref="B40:H40"/>
    <mergeCell ref="B41:H41"/>
    <mergeCell ref="B34:H34"/>
    <mergeCell ref="B35:H35"/>
    <mergeCell ref="B36:H36"/>
    <mergeCell ref="B37:H37"/>
    <mergeCell ref="H13:I13"/>
    <mergeCell ref="B32:H32"/>
    <mergeCell ref="B33:H33"/>
    <mergeCell ref="B30:H30"/>
    <mergeCell ref="B31:H31"/>
    <mergeCell ref="A15:H15"/>
    <mergeCell ref="I16:N17"/>
    <mergeCell ref="J19:K19"/>
    <mergeCell ref="B29:H29"/>
    <mergeCell ref="B25:H25"/>
    <mergeCell ref="B26:H26"/>
    <mergeCell ref="B27:H27"/>
    <mergeCell ref="B28:H28"/>
    <mergeCell ref="M2:N2"/>
    <mergeCell ref="A6:N6"/>
    <mergeCell ref="E11:H11"/>
    <mergeCell ref="A22:N22"/>
    <mergeCell ref="D8:J8"/>
    <mergeCell ref="D9:J9"/>
    <mergeCell ref="B23:H23"/>
    <mergeCell ref="B24:H24"/>
    <mergeCell ref="L19:M19"/>
    <mergeCell ref="N19:N20"/>
    <mergeCell ref="B21:H21"/>
    <mergeCell ref="I15:N15"/>
    <mergeCell ref="A18:N18"/>
    <mergeCell ref="A19:A20"/>
    <mergeCell ref="B19:H20"/>
    <mergeCell ref="I19:I20"/>
    <mergeCell ref="L8:N8"/>
    <mergeCell ref="L9:N9"/>
    <mergeCell ref="A8:C8"/>
    <mergeCell ref="B187:H187"/>
    <mergeCell ref="B188:H188"/>
    <mergeCell ref="B189:H189"/>
    <mergeCell ref="B190:H190"/>
    <mergeCell ref="B191:H191"/>
    <mergeCell ref="B219:H219"/>
    <mergeCell ref="B213:H213"/>
    <mergeCell ref="B214:H214"/>
    <mergeCell ref="B215:H215"/>
    <mergeCell ref="B206:H206"/>
    <mergeCell ref="B200:H200"/>
    <mergeCell ref="B201:H201"/>
    <mergeCell ref="B202:H202"/>
    <mergeCell ref="B203:H203"/>
    <mergeCell ref="B204:H204"/>
    <mergeCell ref="B193:H193"/>
    <mergeCell ref="B194:H194"/>
    <mergeCell ref="B192:H192"/>
    <mergeCell ref="B205:H205"/>
    <mergeCell ref="B216:H216"/>
    <mergeCell ref="B217:H217"/>
    <mergeCell ref="B218:H218"/>
    <mergeCell ref="B208:H208"/>
    <mergeCell ref="B209:H209"/>
    <mergeCell ref="B210:H210"/>
    <mergeCell ref="B211:H211"/>
    <mergeCell ref="B212:H212"/>
    <mergeCell ref="B224:H224"/>
    <mergeCell ref="B220:H220"/>
    <mergeCell ref="B221:H221"/>
    <mergeCell ref="B222:H222"/>
    <mergeCell ref="B234:H234"/>
    <mergeCell ref="B235:H235"/>
    <mergeCell ref="B225:H225"/>
    <mergeCell ref="B226:H226"/>
    <mergeCell ref="B227:H227"/>
    <mergeCell ref="B228:H228"/>
    <mergeCell ref="B229:H229"/>
    <mergeCell ref="B231:H231"/>
    <mergeCell ref="B232:H232"/>
    <mergeCell ref="B233:H233"/>
    <mergeCell ref="B230:H230"/>
    <mergeCell ref="B236:H236"/>
    <mergeCell ref="B237:H237"/>
    <mergeCell ref="B238:H238"/>
    <mergeCell ref="B331:H331"/>
    <mergeCell ref="B332:H332"/>
    <mergeCell ref="B333:H333"/>
    <mergeCell ref="B334:H334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242:H242"/>
    <mergeCell ref="B243:H243"/>
    <mergeCell ref="B244:H244"/>
    <mergeCell ref="B245:H245"/>
    <mergeCell ref="B239:H239"/>
    <mergeCell ref="B240:H240"/>
    <mergeCell ref="B241:H241"/>
    <mergeCell ref="B255:H255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29:H329"/>
    <mergeCell ref="B330:H330"/>
  </mergeCells>
  <conditionalFormatting sqref="N319:N366">
    <cfRule type="expression" dxfId="1" priority="1">
      <formula>ABS($E319-$D319)&gt;ABS(0.1*$D319)</formula>
    </cfRule>
    <cfRule type="expression" dxfId="0" priority="2">
      <formula>AND($F319&gt;0,$F319&lt;&gt;"-")</formula>
    </cfRule>
  </conditionalFormatting>
  <pageMargins left="0.59055118110236227" right="0.39370078740157483" top="0.59055118110236227" bottom="0.39370078740157483" header="0.19685039370078741" footer="0.19685039370078741"/>
  <pageSetup paperSize="8" scale="57" fitToHeight="7" orientation="portrait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Ф20</vt:lpstr>
      <vt:lpstr>Ф20!Область_печати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Колобаева Елена Сергеевна</cp:lastModifiedBy>
  <cp:lastPrinted>2022-03-30T13:11:18Z</cp:lastPrinted>
  <dcterms:created xsi:type="dcterms:W3CDTF">2011-01-11T10:25:48Z</dcterms:created>
  <dcterms:modified xsi:type="dcterms:W3CDTF">2023-05-15T11:51:15Z</dcterms:modified>
</cp:coreProperties>
</file>