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90" yWindow="420" windowWidth="25425" windowHeight="11820"/>
  </bookViews>
  <sheets>
    <sheet name="Ф20" sheetId="4" r:id="rId1"/>
  </sheets>
  <externalReferences>
    <externalReference r:id="rId2"/>
    <externalReference r:id="rId3"/>
    <externalReference r:id="rId4"/>
  </externalReferences>
  <definedNames>
    <definedName name="TABLE" localSheetId="0">Ф20!#REF!</definedName>
    <definedName name="TABLE_2" localSheetId="0">Ф20!#REF!</definedName>
    <definedName name="_xlnm.Print_Area" localSheetId="0">Ф20!$A$1:$N$458</definedName>
  </definedNames>
  <calcPr calcId="145621"/>
</workbook>
</file>

<file path=xl/calcChain.xml><?xml version="1.0" encoding="utf-8"?>
<calcChain xmlns="http://schemas.openxmlformats.org/spreadsheetml/2006/main">
  <c r="K375" i="4" l="1"/>
  <c r="M383" i="4"/>
  <c r="L383" i="4"/>
  <c r="M386" i="4"/>
  <c r="L386" i="4"/>
  <c r="J399" i="4"/>
  <c r="K447" i="4" l="1"/>
  <c r="K367" i="4" l="1"/>
  <c r="K349" i="4"/>
  <c r="K345" i="4"/>
  <c r="K347" i="4"/>
  <c r="K344" i="4"/>
  <c r="K202" i="4"/>
  <c r="K235" i="4"/>
  <c r="K240" i="4"/>
  <c r="K238" i="4"/>
  <c r="K224" i="4"/>
  <c r="K225" i="4"/>
  <c r="K223" i="4"/>
  <c r="K217" i="4"/>
  <c r="K201" i="4"/>
  <c r="K200" i="4"/>
  <c r="K199" i="4"/>
  <c r="K198" i="4"/>
  <c r="K197" i="4"/>
  <c r="K196" i="4"/>
  <c r="K195" i="4"/>
  <c r="K194" i="4"/>
  <c r="K190" i="4"/>
  <c r="K186" i="4"/>
  <c r="K184" i="4"/>
  <c r="K175" i="4"/>
  <c r="K173" i="4"/>
  <c r="K165" i="4"/>
  <c r="K160" i="4"/>
  <c r="K147" i="4"/>
  <c r="K145" i="4"/>
  <c r="K99" i="4"/>
  <c r="K102" i="4"/>
  <c r="K104" i="4"/>
  <c r="K105" i="4"/>
  <c r="K124" i="4"/>
  <c r="K185" i="4" l="1"/>
  <c r="K138" i="4"/>
  <c r="K115" i="4"/>
  <c r="K67" i="4"/>
  <c r="K60" i="4"/>
  <c r="K38" i="4"/>
  <c r="J38" i="4"/>
  <c r="K78" i="4" l="1"/>
  <c r="K72" i="4"/>
  <c r="K71" i="4"/>
  <c r="K69" i="4"/>
  <c r="K68" i="4"/>
  <c r="K57" i="4"/>
  <c r="K52" i="4"/>
  <c r="K46" i="4"/>
  <c r="K44" i="4"/>
  <c r="K37" i="4"/>
  <c r="K31" i="4"/>
  <c r="K29" i="4"/>
  <c r="K448" i="4"/>
  <c r="K449" i="4" s="1"/>
  <c r="J398" i="4"/>
  <c r="J383" i="4"/>
  <c r="J375" i="4"/>
  <c r="J374" i="4" s="1"/>
  <c r="J373" i="4" l="1"/>
  <c r="J372" i="4" s="1"/>
  <c r="M139" i="4" l="1"/>
  <c r="K251" i="4" l="1"/>
  <c r="K236" i="4"/>
  <c r="K222" i="4"/>
  <c r="K211" i="4"/>
  <c r="K210" i="4" s="1"/>
  <c r="K243" i="4" s="1"/>
  <c r="K167" i="4"/>
  <c r="K242" i="4" s="1"/>
  <c r="K89" i="4"/>
  <c r="K95" i="4"/>
  <c r="K62" i="4"/>
  <c r="K70" i="4"/>
  <c r="K75" i="4"/>
  <c r="K73" i="4" s="1"/>
  <c r="K77" i="4"/>
  <c r="K87" i="4"/>
  <c r="K97" i="4"/>
  <c r="K161" i="4"/>
  <c r="K162" i="4"/>
  <c r="K23" i="4" l="1"/>
  <c r="K117" i="4" s="1"/>
  <c r="K350" i="4"/>
  <c r="K53" i="4"/>
  <c r="K246" i="4"/>
  <c r="K250" i="4" s="1"/>
  <c r="K252" i="4" s="1"/>
  <c r="K81" i="4"/>
  <c r="K123" i="4"/>
  <c r="K103" i="4"/>
  <c r="K96" i="4" s="1"/>
  <c r="K56" i="4"/>
  <c r="K55" i="4" s="1"/>
  <c r="K109" i="4" l="1"/>
  <c r="K139" i="4" l="1"/>
  <c r="K158" i="4" l="1"/>
  <c r="K154" i="4" s="1"/>
  <c r="L154" i="4" s="1"/>
  <c r="M154" i="4" s="1"/>
  <c r="K159" i="4"/>
  <c r="L158" i="4" l="1"/>
  <c r="L397" i="4"/>
  <c r="K383" i="4" l="1"/>
  <c r="K399" i="4" l="1"/>
  <c r="L405" i="4"/>
  <c r="M405" i="4" s="1"/>
  <c r="L426" i="4"/>
  <c r="M426" i="4" s="1"/>
  <c r="L399" i="4" l="1"/>
  <c r="M399" i="4" s="1"/>
  <c r="L375" i="4"/>
  <c r="M375" i="4" s="1"/>
  <c r="K374" i="4"/>
  <c r="K398" i="4"/>
  <c r="K373" i="4" l="1"/>
  <c r="K372" i="4" s="1"/>
  <c r="L372" i="4" s="1"/>
  <c r="M372" i="4" s="1"/>
  <c r="L398" i="4"/>
  <c r="M398" i="4" s="1"/>
  <c r="L374" i="4"/>
  <c r="M374" i="4" s="1"/>
  <c r="L373" i="4" l="1"/>
  <c r="M373" i="4" s="1"/>
  <c r="L367" i="4"/>
  <c r="M367" i="4" s="1"/>
  <c r="L241" i="4"/>
  <c r="M241" i="4" s="1"/>
  <c r="L226" i="4"/>
  <c r="M226" i="4" s="1"/>
  <c r="L234" i="4"/>
  <c r="M234" i="4" s="1"/>
  <c r="L217" i="4"/>
  <c r="L218" i="4"/>
  <c r="M218" i="4" s="1"/>
  <c r="L212" i="4"/>
  <c r="M212" i="4" s="1"/>
  <c r="L184" i="4"/>
  <c r="M184" i="4" s="1"/>
  <c r="L163" i="4"/>
  <c r="L161" i="4"/>
  <c r="M161" i="4" s="1"/>
  <c r="J163" i="4"/>
  <c r="J161" i="4"/>
  <c r="L162" i="4"/>
  <c r="M162" i="4" s="1"/>
  <c r="J167" i="4" l="1"/>
  <c r="J77" i="4"/>
  <c r="J53" i="4"/>
  <c r="J23" i="4"/>
  <c r="J81" i="4" s="1"/>
  <c r="J109" i="4" s="1"/>
  <c r="J160" i="4" s="1"/>
  <c r="J447" i="4"/>
  <c r="J350" i="4"/>
  <c r="J87" i="4"/>
  <c r="L340" i="4" l="1"/>
  <c r="M340" i="4" s="1"/>
  <c r="L341" i="4"/>
  <c r="M341" i="4" s="1"/>
  <c r="L342" i="4"/>
  <c r="M342" i="4" s="1"/>
  <c r="L343" i="4"/>
  <c r="M343" i="4" s="1"/>
  <c r="L344" i="4"/>
  <c r="M344" i="4" s="1"/>
  <c r="L345" i="4"/>
  <c r="M345" i="4" s="1"/>
  <c r="L346" i="4"/>
  <c r="M346" i="4" s="1"/>
  <c r="L347" i="4"/>
  <c r="M347" i="4" s="1"/>
  <c r="L348" i="4"/>
  <c r="M348" i="4" s="1"/>
  <c r="L349" i="4"/>
  <c r="M349" i="4" s="1"/>
  <c r="L350" i="4"/>
  <c r="M350" i="4" s="1"/>
  <c r="L351" i="4"/>
  <c r="M351" i="4" s="1"/>
  <c r="L352" i="4"/>
  <c r="M352" i="4" s="1"/>
  <c r="L353" i="4"/>
  <c r="M353" i="4" s="1"/>
  <c r="L319" i="4"/>
  <c r="M319" i="4" s="1"/>
  <c r="L320" i="4"/>
  <c r="M320" i="4" s="1"/>
  <c r="L321" i="4"/>
  <c r="M321" i="4" s="1"/>
  <c r="L322" i="4"/>
  <c r="M322" i="4" s="1"/>
  <c r="L323" i="4"/>
  <c r="M323" i="4" s="1"/>
  <c r="L324" i="4"/>
  <c r="M324" i="4" s="1"/>
  <c r="L325" i="4"/>
  <c r="M325" i="4" s="1"/>
  <c r="L326" i="4"/>
  <c r="M326" i="4" s="1"/>
  <c r="L327" i="4"/>
  <c r="M327" i="4" s="1"/>
  <c r="L328" i="4"/>
  <c r="M328" i="4" s="1"/>
  <c r="L329" i="4"/>
  <c r="M329" i="4" s="1"/>
  <c r="L330" i="4"/>
  <c r="M330" i="4" s="1"/>
  <c r="L331" i="4"/>
  <c r="M331" i="4" s="1"/>
  <c r="L332" i="4"/>
  <c r="M332" i="4" s="1"/>
  <c r="L333" i="4"/>
  <c r="M333" i="4" s="1"/>
  <c r="L334" i="4"/>
  <c r="M334" i="4" s="1"/>
  <c r="L335" i="4"/>
  <c r="M335" i="4" s="1"/>
  <c r="L336" i="4"/>
  <c r="M336" i="4" s="1"/>
  <c r="L337" i="4"/>
  <c r="M337" i="4" s="1"/>
  <c r="L338" i="4"/>
  <c r="M338" i="4" s="1"/>
  <c r="L339" i="4"/>
  <c r="M339" i="4" s="1"/>
  <c r="L354" i="4"/>
  <c r="M354" i="4" s="1"/>
  <c r="L355" i="4"/>
  <c r="M355" i="4" s="1"/>
  <c r="L356" i="4"/>
  <c r="M356" i="4" s="1"/>
  <c r="L357" i="4"/>
  <c r="M357" i="4" s="1"/>
  <c r="L358" i="4"/>
  <c r="M358" i="4" s="1"/>
  <c r="L359" i="4"/>
  <c r="M359" i="4" s="1"/>
  <c r="L360" i="4"/>
  <c r="M360" i="4" s="1"/>
  <c r="L361" i="4"/>
  <c r="M361" i="4" s="1"/>
  <c r="L362" i="4"/>
  <c r="M362" i="4" s="1"/>
  <c r="L363" i="4"/>
  <c r="M363" i="4" s="1"/>
  <c r="L364" i="4"/>
  <c r="M364" i="4" s="1"/>
  <c r="L365" i="4"/>
  <c r="M365" i="4" s="1"/>
  <c r="L366" i="4"/>
  <c r="M366" i="4" s="1"/>
  <c r="L238" i="4"/>
  <c r="M238" i="4" s="1"/>
  <c r="L175" i="4" l="1"/>
  <c r="M175" i="4" s="1"/>
  <c r="L153" i="4"/>
  <c r="M153" i="4" s="1"/>
  <c r="L147" i="4"/>
  <c r="M147" i="4" s="1"/>
  <c r="L104" i="4"/>
  <c r="M104" i="4" s="1"/>
  <c r="L70" i="4"/>
  <c r="M70" i="4" s="1"/>
  <c r="L52" i="4"/>
  <c r="M52" i="4" s="1"/>
  <c r="L46" i="4"/>
  <c r="M46" i="4" s="1"/>
  <c r="L29" i="4"/>
  <c r="M29" i="4" s="1"/>
  <c r="L145" i="4"/>
  <c r="M145" i="4" s="1"/>
  <c r="L99" i="4"/>
  <c r="M99" i="4" s="1"/>
  <c r="L69" i="4"/>
  <c r="M69" i="4" s="1"/>
  <c r="L68" i="4"/>
  <c r="M68" i="4" s="1"/>
  <c r="L251" i="4"/>
  <c r="M251" i="4" s="1"/>
  <c r="L186" i="4"/>
  <c r="M186" i="4" s="1"/>
  <c r="L31" i="4"/>
  <c r="M31" i="4" s="1"/>
  <c r="L76" i="4"/>
  <c r="M76" i="4" s="1"/>
  <c r="L449" i="4"/>
  <c r="M449" i="4" s="1"/>
  <c r="L203" i="4"/>
  <c r="L209" i="4"/>
  <c r="L224" i="4"/>
  <c r="M224" i="4" s="1"/>
  <c r="L448" i="4"/>
  <c r="M448" i="4" s="1"/>
  <c r="L37" i="4"/>
  <c r="M37" i="4" s="1"/>
  <c r="L44" i="4"/>
  <c r="M44" i="4" s="1"/>
  <c r="L60" i="4"/>
  <c r="M60" i="4" s="1"/>
  <c r="L72" i="4"/>
  <c r="M72" i="4" s="1"/>
  <c r="L78" i="4"/>
  <c r="M78" i="4" s="1"/>
  <c r="L202" i="4"/>
  <c r="M202" i="4" s="1"/>
  <c r="L55" i="4"/>
  <c r="M55" i="4" s="1"/>
  <c r="L57" i="4"/>
  <c r="M57" i="4" s="1"/>
  <c r="L102" i="4"/>
  <c r="M102" i="4" s="1"/>
  <c r="L197" i="4"/>
  <c r="M197" i="4" s="1"/>
  <c r="L195" i="4"/>
  <c r="M195" i="4" s="1"/>
  <c r="L194" i="4"/>
  <c r="M194" i="4" s="1"/>
  <c r="L198" i="4"/>
  <c r="M198" i="4" s="1"/>
  <c r="L190" i="4"/>
  <c r="M190" i="4" s="1"/>
  <c r="L173" i="4"/>
  <c r="M173" i="4" s="1"/>
  <c r="L223" i="4"/>
  <c r="M223" i="4" s="1"/>
  <c r="L201" i="4"/>
  <c r="M201" i="4" s="1"/>
  <c r="L200" i="4"/>
  <c r="M200" i="4" s="1"/>
  <c r="L196" i="4"/>
  <c r="M196" i="4" s="1"/>
  <c r="L199" i="4"/>
  <c r="M199" i="4" s="1"/>
  <c r="L71" i="4"/>
  <c r="M71" i="4" s="1"/>
  <c r="L67" i="4"/>
  <c r="M67" i="4" s="1"/>
  <c r="L105" i="4"/>
  <c r="M105" i="4" s="1"/>
  <c r="L23" i="4" l="1"/>
  <c r="M23" i="4" s="1"/>
  <c r="L115" i="4"/>
  <c r="M115" i="4" s="1"/>
  <c r="L103" i="4"/>
  <c r="M103" i="4" s="1"/>
  <c r="L236" i="4"/>
  <c r="M236" i="4" s="1"/>
  <c r="L235" i="4"/>
  <c r="M235" i="4" s="1"/>
  <c r="L97" i="4"/>
  <c r="M97" i="4" s="1"/>
  <c r="L38" i="4"/>
  <c r="M38" i="4" s="1"/>
  <c r="L87" i="4"/>
  <c r="M87" i="4" s="1"/>
  <c r="L187" i="4"/>
  <c r="M187" i="4" s="1"/>
  <c r="L53" i="4"/>
  <c r="M53" i="4" s="1"/>
  <c r="L138" i="4"/>
  <c r="M138" i="4" s="1"/>
  <c r="L56" i="4"/>
  <c r="M56" i="4" s="1"/>
  <c r="L77" i="4"/>
  <c r="M77" i="4" s="1"/>
  <c r="L95" i="4"/>
  <c r="M95" i="4" s="1"/>
  <c r="L73" i="4"/>
  <c r="M73" i="4" s="1"/>
  <c r="L62" i="4"/>
  <c r="M62" i="4" s="1"/>
  <c r="L447" i="4"/>
  <c r="M447" i="4" s="1"/>
  <c r="L89" i="4"/>
  <c r="M89" i="4" s="1"/>
  <c r="L222" i="4"/>
  <c r="M222" i="4" s="1"/>
  <c r="L211" i="4"/>
  <c r="M211" i="4" s="1"/>
  <c r="L75" i="4"/>
  <c r="M75" i="4" s="1"/>
  <c r="L124" i="4"/>
  <c r="M124" i="4" s="1"/>
  <c r="L108" i="4"/>
  <c r="M108" i="4" s="1"/>
  <c r="L123" i="4" l="1"/>
  <c r="M123" i="4" s="1"/>
  <c r="L96" i="4"/>
  <c r="M96" i="4" s="1"/>
  <c r="L130" i="4"/>
  <c r="M130" i="4" s="1"/>
  <c r="L246" i="4"/>
  <c r="M246" i="4" s="1"/>
  <c r="L185" i="4"/>
  <c r="M185" i="4" s="1"/>
  <c r="L243" i="4"/>
  <c r="M243" i="4" s="1"/>
  <c r="L210" i="4"/>
  <c r="M210" i="4" s="1"/>
  <c r="L167" i="4"/>
  <c r="M167" i="4" s="1"/>
  <c r="L81" i="4"/>
  <c r="M81" i="4" s="1"/>
  <c r="L117" i="4"/>
  <c r="M117" i="4" s="1"/>
  <c r="L132" i="4"/>
  <c r="M132" i="4" s="1"/>
  <c r="L109" i="4" l="1"/>
  <c r="M109" i="4" s="1"/>
  <c r="L242" i="4"/>
  <c r="M242" i="4" s="1"/>
  <c r="L250" i="4" l="1"/>
  <c r="M250" i="4" s="1"/>
  <c r="L252" i="4"/>
  <c r="M252" i="4" s="1"/>
  <c r="L160" i="4"/>
  <c r="M160" i="4" s="1"/>
  <c r="L165" i="4"/>
  <c r="L159" i="4" l="1"/>
  <c r="K164" i="4" l="1"/>
  <c r="L164" i="4" s="1"/>
</calcChain>
</file>

<file path=xl/sharedStrings.xml><?xml version="1.0" encoding="utf-8"?>
<sst xmlns="http://schemas.openxmlformats.org/spreadsheetml/2006/main" count="2016" uniqueCount="704">
  <si>
    <t>%</t>
  </si>
  <si>
    <t>к приказу Минэнерго России
от 25 апреля 2018 г. № 320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</si>
  <si>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</si>
  <si>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</si>
  <si>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</si>
  <si>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Показатель</t>
  </si>
  <si>
    <t>Ед. изм.</t>
  </si>
  <si>
    <t>в ед. измерений</t>
  </si>
  <si>
    <t>в процентах,
%</t>
  </si>
  <si>
    <t xml:space="preserve">Субъект Российской Федерации: </t>
  </si>
  <si>
    <t xml:space="preserve">Год раскрытия (предоставления) информации: </t>
  </si>
  <si>
    <t>1. Финансово-экономическая модель деятельности субъекта электроэнергетики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</si>
  <si>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</si>
  <si>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</si>
  <si>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</si>
  <si>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</si>
  <si>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</si>
  <si>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</si>
  <si>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</si>
  <si>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</si>
  <si>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</si>
  <si>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</si>
  <si>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</si>
  <si>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</si>
  <si>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</si>
  <si>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</si>
  <si>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</si>
  <si>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</si>
  <si>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</si>
  <si>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</si>
  <si>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</si>
  <si>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</si>
  <si>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</si>
  <si>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</si>
  <si>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</si>
  <si>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</si>
  <si>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</si>
  <si>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</si>
  <si>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</si>
  <si>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</si>
  <si>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</si>
  <si>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</si>
  <si>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</si>
  <si>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</si>
  <si>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</si>
  <si>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</si>
  <si>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</si>
  <si>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</si>
  <si>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</si>
  <si>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</si>
  <si>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</si>
  <si>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</si>
  <si>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</si>
  <si>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</si>
  <si>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</si>
  <si>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</si>
  <si>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</si>
  <si>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</si>
  <si>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</si>
  <si>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</si>
  <si>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</si>
  <si>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</si>
  <si>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</si>
  <si>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</si>
  <si>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</si>
  <si>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</si>
  <si>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</si>
  <si>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</si>
  <si>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</si>
  <si>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</si>
  <si>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</si>
  <si>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</si>
  <si>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</si>
  <si>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</si>
  <si>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</si>
  <si>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</si>
  <si>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</si>
  <si>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</si>
  <si>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</si>
  <si>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</si>
  <si>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</si>
  <si>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</si>
  <si>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</si>
  <si>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</si>
  <si>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</si>
  <si>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</si>
  <si>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</si>
  <si>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</si>
  <si>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</si>
  <si>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</si>
  <si>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</si>
  <si>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</si>
  <si>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</si>
  <si>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</si>
  <si>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</si>
  <si>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</si>
  <si>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</si>
  <si>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</si>
  <si>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</si>
  <si>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</si>
  <si>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</si>
  <si>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</si>
  <si>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</si>
  <si>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</si>
  <si>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</si>
  <si>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</si>
  <si>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</si>
  <si>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</si>
  <si>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</si>
  <si>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</si>
  <si>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</si>
  <si>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</si>
  <si>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</si>
  <si>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</si>
  <si>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</si>
  <si>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</si>
  <si>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</si>
  <si>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</si>
  <si>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</si>
  <si>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</si>
  <si>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</si>
  <si>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</si>
  <si>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</si>
  <si>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</si>
  <si>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</si>
  <si>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</si>
  <si>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</si>
  <si>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</si>
  <si>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</si>
  <si>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</si>
  <si>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</si>
  <si>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</si>
  <si>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</si>
  <si>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</si>
  <si>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</si>
  <si>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</si>
  <si>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</si>
  <si>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</si>
  <si>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</si>
  <si>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</si>
  <si>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</si>
  <si>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</si>
  <si>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</si>
  <si>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</si>
  <si>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</si>
  <si>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</si>
  <si>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</si>
  <si>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</si>
  <si>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</si>
  <si>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</si>
  <si>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</si>
  <si>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</si>
  <si>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</si>
  <si>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</si>
  <si>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</si>
  <si>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</si>
  <si>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</si>
  <si>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</si>
  <si>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</si>
  <si>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</si>
  <si>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</si>
  <si>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</si>
  <si>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</si>
  <si>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</si>
  <si>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</si>
  <si>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</si>
  <si>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</si>
  <si>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</si>
  <si>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</si>
  <si>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</si>
  <si>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</si>
  <si>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</si>
  <si>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</si>
  <si>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</si>
  <si>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</si>
  <si>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</si>
  <si>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</si>
  <si>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</si>
  <si>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</si>
  <si>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</si>
  <si>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</si>
  <si>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</si>
  <si>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</si>
  <si>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</si>
  <si>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</si>
  <si>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</si>
  <si>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</si>
  <si>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</si>
  <si>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</si>
  <si>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</si>
  <si>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</si>
  <si>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</si>
  <si>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</si>
  <si>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</si>
  <si>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</si>
  <si>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</si>
  <si>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</si>
  <si>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</si>
  <si>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</si>
  <si>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</si>
  <si>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</si>
  <si>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</si>
  <si>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</si>
  <si>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</si>
  <si>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</si>
  <si>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</si>
  <si>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</si>
  <si>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</si>
  <si>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</si>
  <si>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</si>
  <si>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</si>
  <si>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</si>
  <si>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</si>
  <si>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</si>
  <si>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</si>
  <si>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</si>
  <si>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</si>
  <si>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</si>
  <si>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</si>
  <si>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</si>
  <si>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</si>
  <si>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</si>
  <si>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</si>
  <si>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</si>
  <si>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</si>
  <si>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</si>
  <si>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</si>
  <si>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</si>
  <si>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</si>
  <si>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</si>
  <si>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</si>
  <si>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</si>
  <si>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</si>
  <si>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</si>
  <si>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</si>
  <si>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</si>
  <si>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</si>
  <si>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</si>
  <si>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</si>
  <si>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</si>
  <si>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</si>
  <si>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</si>
  <si>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</si>
  <si>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</si>
  <si>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</si>
  <si>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</si>
  <si>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</si>
  <si>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</si>
  <si>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</si>
  <si>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</si>
  <si>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</si>
  <si>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</si>
  <si>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</si>
  <si>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</si>
  <si>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</si>
  <si>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</si>
  <si>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</si>
  <si>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</si>
  <si>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</si>
  <si>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</si>
  <si>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</si>
  <si>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</si>
  <si>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</si>
  <si>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</si>
  <si>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</si>
  <si>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</si>
  <si>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</si>
  <si>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</si>
  <si>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</si>
  <si>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</si>
  <si>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</si>
  <si>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</si>
  <si>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</si>
  <si>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</si>
  <si>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</si>
  <si>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</si>
  <si>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</si>
  <si>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</si>
  <si>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</si>
  <si>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</si>
  <si>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</si>
  <si>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</si>
  <si>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</si>
  <si>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</si>
  <si>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</si>
  <si>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</si>
  <si>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</si>
  <si>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</si>
  <si>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</si>
  <si>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</si>
  <si>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</si>
  <si>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</si>
  <si>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</si>
  <si>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</si>
  <si>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</si>
  <si>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</si>
  <si>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</si>
  <si>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</si>
  <si>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</si>
  <si>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</si>
  <si>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</si>
  <si>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</si>
  <si>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</si>
  <si>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</si>
  <si>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</si>
  <si>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</si>
  <si>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</si>
  <si>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</si>
  <si>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</si>
  <si>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</si>
  <si>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</si>
  <si>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</si>
  <si>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</si>
  <si>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</si>
  <si>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</si>
  <si>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</si>
  <si>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</si>
  <si>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</si>
  <si>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</si>
  <si>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</si>
  <si>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</si>
  <si>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</si>
  <si>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</si>
  <si>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</si>
  <si>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</si>
  <si>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</si>
  <si>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</si>
  <si>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</si>
  <si>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</si>
  <si>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</si>
  <si>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</si>
  <si>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</si>
  <si>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</si>
  <si>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</si>
  <si>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</si>
  <si>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</si>
  <si>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</si>
  <si>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</si>
  <si>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</si>
  <si>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</si>
  <si>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</si>
  <si>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</si>
  <si>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</si>
  <si>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</si>
  <si>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</si>
  <si>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</si>
  <si>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</si>
  <si>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</si>
  <si>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</si>
  <si>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</si>
  <si>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</si>
  <si>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</si>
  <si>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</si>
  <si>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</si>
  <si>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</si>
  <si>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</si>
  <si>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</si>
  <si>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</si>
  <si>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</si>
  <si>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</si>
  <si>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</si>
  <si>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</si>
  <si>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</si>
  <si>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</si>
  <si>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</si>
  <si>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</si>
  <si>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</si>
  <si>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</si>
  <si>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</si>
  <si>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</si>
  <si>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</si>
  <si>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</si>
  <si>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</si>
  <si>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</si>
  <si>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</si>
  <si>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</si>
  <si>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</si>
  <si>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</si>
  <si>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</si>
  <si>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</si>
  <si>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</si>
  <si>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</si>
  <si>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</si>
  <si>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</si>
  <si>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</si>
  <si>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</si>
  <si>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</si>
  <si>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</si>
  <si>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</si>
  <si>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</si>
  <si>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</si>
  <si>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</si>
  <si>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</si>
  <si>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</si>
  <si>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</si>
  <si>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</si>
  <si>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</si>
  <si>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</si>
  <si>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</si>
  <si>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</si>
  <si>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</si>
  <si>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</si>
  <si>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</si>
  <si>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</si>
  <si>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</si>
  <si>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</si>
  <si>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</si>
  <si>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</si>
  <si>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</si>
  <si>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</si>
  <si>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</si>
  <si>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</si>
  <si>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</si>
  <si>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</si>
  <si>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</si>
  <si>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</si>
  <si>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</si>
  <si>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</si>
  <si>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</si>
  <si>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</si>
  <si>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</si>
  <si>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</si>
  <si>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</si>
  <si>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</si>
  <si>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</si>
  <si>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</si>
  <si>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</si>
  <si>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</si>
  <si>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</si>
  <si>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</si>
  <si>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</si>
  <si>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</si>
  <si>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</si>
  <si>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</si>
  <si>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</si>
  <si>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</si>
  <si>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</si>
  <si>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</si>
  <si>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</si>
  <si>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</si>
  <si>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</si>
  <si>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</si>
  <si>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***** Указывается суммарно стоимость оказанных субъекту электроэнергетики услуг.</t>
  </si>
  <si>
    <t>Приложение № 20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</si>
  <si>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</si>
  <si>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</si>
  <si>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Причины
отклонений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</si>
  <si>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</si>
  <si>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</si>
  <si>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</si>
  <si>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</si>
  <si>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</si>
  <si>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</si>
  <si>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</si>
  <si>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</si>
  <si>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</si>
  <si>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</si>
  <si>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</si>
  <si>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</si>
  <si>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</si>
  <si>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</si>
  <si>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</si>
  <si>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</si>
  <si>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</si>
  <si>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</si>
  <si>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</si>
  <si>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</si>
  <si>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</si>
  <si>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</si>
  <si>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</si>
  <si>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</si>
  <si>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</si>
  <si>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</si>
  <si>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</si>
  <si>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</si>
  <si>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</si>
  <si>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</si>
  <si>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</si>
  <si>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</si>
  <si>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</si>
  <si>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</si>
  <si>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</si>
  <si>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</si>
  <si>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</si>
  <si>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</si>
  <si>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</si>
  <si>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</si>
  <si>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</si>
  <si>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</si>
  <si>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</si>
  <si>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</si>
  <si>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</si>
  <si>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</si>
  <si>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</si>
  <si>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</si>
  <si>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</si>
  <si>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</si>
  <si>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</si>
  <si>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</si>
  <si>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</si>
  <si>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</si>
  <si>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</si>
  <si>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</si>
  <si>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</si>
  <si>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</si>
  <si>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</si>
  <si>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</si>
  <si>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</si>
  <si>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</si>
  <si>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</si>
  <si>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</si>
  <si>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</si>
  <si>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</si>
  <si>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</si>
  <si>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</si>
  <si>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</si>
  <si>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</si>
  <si>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</si>
  <si>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</si>
  <si>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</si>
  <si>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</si>
  <si>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</si>
  <si>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</si>
  <si>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</si>
  <si>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</si>
  <si>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</si>
  <si>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</si>
  <si>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</si>
  <si>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</si>
  <si>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</si>
  <si>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</si>
  <si>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</si>
  <si>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</si>
  <si>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</si>
  <si>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</si>
  <si>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</si>
  <si>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</si>
  <si>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</si>
  <si>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</si>
  <si>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</si>
  <si>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</si>
  <si>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</si>
  <si>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</si>
  <si>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</si>
  <si>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</si>
  <si>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</si>
  <si>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</si>
  <si>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</si>
  <si>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</si>
  <si>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</si>
  <si>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</si>
  <si>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</si>
  <si>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</si>
  <si>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</si>
  <si>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</si>
  <si>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</si>
  <si>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</si>
  <si>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</si>
  <si>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</si>
  <si>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</si>
  <si>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</si>
  <si>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</si>
  <si>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</si>
  <si>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</si>
  <si>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</si>
  <si>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</si>
  <si>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</si>
  <si>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</si>
  <si>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</si>
  <si>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</si>
  <si>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</si>
  <si>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</si>
  <si>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</si>
  <si>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</si>
  <si>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</si>
  <si>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</si>
  <si>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</si>
  <si>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</si>
  <si>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</si>
  <si>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</si>
  <si>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</si>
  <si>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</si>
  <si>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</si>
  <si>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</si>
  <si>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</si>
  <si>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</si>
  <si>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</si>
  <si>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</si>
  <si>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</si>
  <si>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</si>
  <si>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</si>
  <si>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</si>
  <si>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вексели</t>
  </si>
  <si>
    <t>числе связанного с капитальными вложениями.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</si>
  <si>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</si>
  <si>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</si>
  <si>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Акционерное общество "Тульские городские электрические сети"</t>
  </si>
  <si>
    <t>Инвестиционная программа:</t>
  </si>
  <si>
    <t>Тульская область г. Тула</t>
  </si>
  <si>
    <t>Утвержденные плановые значения показателей приведены в соответствии с:</t>
  </si>
  <si>
    <t xml:space="preserve"> -</t>
  </si>
  <si>
    <t>План</t>
  </si>
  <si>
    <t xml:space="preserve">Факт </t>
  </si>
  <si>
    <t>Факт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</si>
  <si>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</si>
  <si>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</si>
  <si>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</si>
  <si>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</si>
  <si>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</si>
  <si>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</si>
  <si>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</si>
  <si>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</si>
  <si>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</si>
  <si>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</si>
  <si>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</si>
  <si>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</si>
  <si>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</si>
  <si>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</si>
  <si>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</si>
  <si>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</si>
  <si>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</si>
  <si>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</si>
  <si>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</si>
  <si>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</si>
  <si>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</si>
  <si>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</si>
  <si>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</si>
  <si>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</si>
  <si>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</si>
  <si>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</si>
  <si>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</si>
  <si>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</si>
  <si>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</si>
  <si>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</si>
  <si>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</si>
  <si>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</si>
  <si>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</si>
  <si>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</si>
  <si>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</si>
  <si>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</si>
  <si>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</si>
  <si>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</si>
  <si>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</si>
  <si>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</si>
  <si>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</si>
  <si>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</si>
  <si>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</si>
  <si>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</si>
  <si>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</si>
  <si>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</si>
  <si>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</si>
  <si>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</si>
  <si>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</si>
  <si>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</si>
  <si>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</si>
  <si>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</si>
  <si>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</si>
  <si>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</si>
  <si>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</si>
  <si>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</si>
  <si>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</si>
  <si>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</si>
  <si>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</si>
  <si>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</si>
  <si>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</si>
  <si>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</si>
  <si>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</si>
  <si>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</si>
  <si>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</si>
  <si>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</si>
  <si>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</si>
  <si>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</si>
  <si>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</si>
  <si>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</si>
  <si>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</si>
  <si>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</si>
  <si>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</si>
  <si>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</si>
  <si>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</si>
  <si>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</si>
  <si>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</si>
  <si>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</si>
  <si>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</si>
  <si>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</si>
  <si>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</si>
  <si>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</si>
  <si>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</si>
  <si>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</si>
  <si>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</si>
  <si>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</si>
  <si>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</si>
  <si>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</si>
  <si>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</si>
  <si>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</si>
  <si>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</si>
  <si>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Отчетный год:
2022</t>
  </si>
  <si>
    <t>х</t>
  </si>
  <si>
    <t>Рост расходов на услуги подрядчиков.</t>
  </si>
  <si>
    <t>Увеличение привлекаемых кредитов и займов</t>
  </si>
  <si>
    <t>Расшифровка указана ниже</t>
  </si>
  <si>
    <t>использование данного источника в связи с заключением договоров с заявителями</t>
  </si>
  <si>
    <t>Распоряжением Правительства Тульской области №574-р от 31.10.2022 года</t>
  </si>
  <si>
    <t>2022 год</t>
  </si>
  <si>
    <t>отклонение источника в связи с заключением договоров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</si>
</sst>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.000"/>
    <numFmt numFmtId="165" formatCode="_-* #,##0.0_р_._-;\-* #,##0.0_р_._-;_-* &quot;-&quot;??_р_._-;_-@_-"/>
    <numFmt numFmtId="166" formatCode="0.000000"/>
    <numFmt numFmtId="167" formatCode="#,##0.0000000"/>
    <numFmt numFmtId="168" formatCode="#,##0.000000"/>
    <numFmt numFmtId="169" formatCode="#,##0.00000"/>
    <numFmt numFmtId="170" formatCode="0.00000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</cellStyleXfs>
  <cellXfs count="262">
    <xf numFmtId="0" fontId="0" fillId="0" borderId="0" xfId="0"/>
    <xf numFmtId="0" fontId="2" fillId="0" borderId="9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left" vertical="center" wrapText="1"/>
    </xf>
    <xf numFmtId="164" fontId="2" fillId="0" borderId="10" xfId="0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168" fontId="2" fillId="0" borderId="0" xfId="2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169" fontId="2" fillId="0" borderId="0" xfId="2" applyNumberFormat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168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vertical="center" wrapText="1"/>
    </xf>
    <xf numFmtId="0" fontId="3" fillId="0" borderId="49" xfId="0" applyFont="1" applyFill="1" applyBorder="1" applyAlignment="1">
      <alignment horizontal="center" vertical="center" wrapText="1"/>
    </xf>
    <xf numFmtId="4" fontId="3" fillId="0" borderId="49" xfId="0" applyNumberFormat="1" applyFont="1" applyFill="1" applyBorder="1" applyAlignment="1">
      <alignment vertical="center" wrapText="1"/>
    </xf>
    <xf numFmtId="2" fontId="3" fillId="0" borderId="49" xfId="0" applyNumberFormat="1" applyFont="1" applyFill="1" applyBorder="1" applyAlignment="1">
      <alignment horizontal="left" vertical="center" wrapText="1"/>
    </xf>
    <xf numFmtId="0" fontId="3" fillId="0" borderId="50" xfId="0" applyFont="1" applyFill="1" applyBorder="1" applyAlignment="1">
      <alignment vertical="center" wrapText="1"/>
    </xf>
    <xf numFmtId="49" fontId="3" fillId="0" borderId="47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9" fontId="3" fillId="0" borderId="13" xfId="1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Border="1" applyAlignment="1">
      <alignment vertical="center" wrapText="1"/>
    </xf>
    <xf numFmtId="167" fontId="3" fillId="0" borderId="0" xfId="2" applyNumberFormat="1" applyFont="1" applyFill="1" applyBorder="1" applyAlignment="1">
      <alignment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166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9" fontId="3" fillId="0" borderId="6" xfId="1" applyNumberFormat="1" applyFont="1" applyFill="1" applyBorder="1" applyAlignment="1">
      <alignment horizontal="center" vertical="center" wrapText="1"/>
    </xf>
    <xf numFmtId="9" fontId="3" fillId="0" borderId="2" xfId="1" applyNumberFormat="1" applyFont="1" applyFill="1" applyBorder="1" applyAlignment="1">
      <alignment horizontal="center" vertical="center" wrapText="1"/>
    </xf>
    <xf numFmtId="165" fontId="3" fillId="0" borderId="18" xfId="2" applyNumberFormat="1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165" fontId="3" fillId="0" borderId="8" xfId="2" applyNumberFormat="1" applyFont="1" applyFill="1" applyBorder="1" applyAlignment="1">
      <alignment horizontal="center" vertical="center" wrapText="1"/>
    </xf>
    <xf numFmtId="165" fontId="3" fillId="0" borderId="12" xfId="2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  <xf numFmtId="0" fontId="6" fillId="0" borderId="1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 indent="1"/>
    </xf>
    <xf numFmtId="0" fontId="3" fillId="0" borderId="5" xfId="0" applyNumberFormat="1" applyFont="1" applyFill="1" applyBorder="1" applyAlignment="1">
      <alignment horizontal="center" vertical="center" wrapText="1" shrinkToFit="1"/>
    </xf>
    <xf numFmtId="164" fontId="3" fillId="0" borderId="6" xfId="0" applyNumberFormat="1" applyFont="1" applyFill="1" applyBorder="1" applyAlignment="1">
      <alignment horizontal="center" vertical="center" wrapText="1" shrinkToFit="1"/>
    </xf>
    <xf numFmtId="0" fontId="3" fillId="0" borderId="6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top"/>
    </xf>
    <xf numFmtId="0" fontId="5" fillId="0" borderId="4" xfId="0" applyNumberFormat="1" applyFont="1" applyFill="1" applyBorder="1" applyAlignment="1">
      <alignment horizontal="center" vertical="top"/>
    </xf>
    <xf numFmtId="0" fontId="5" fillId="0" borderId="3" xfId="0" applyNumberFormat="1" applyFont="1" applyFill="1" applyBorder="1" applyAlignment="1">
      <alignment horizontal="center" vertical="top"/>
    </xf>
    <xf numFmtId="1" fontId="5" fillId="0" borderId="2" xfId="0" applyNumberFormat="1" applyFont="1" applyFill="1" applyBorder="1" applyAlignment="1">
      <alignment horizontal="center" vertical="top"/>
    </xf>
    <xf numFmtId="0" fontId="7" fillId="0" borderId="23" xfId="0" applyNumberFormat="1" applyFont="1" applyFill="1" applyBorder="1" applyAlignment="1">
      <alignment horizontal="center" vertical="center"/>
    </xf>
    <xf numFmtId="0" fontId="7" fillId="0" borderId="24" xfId="0" applyNumberFormat="1" applyFont="1" applyFill="1" applyBorder="1" applyAlignment="1">
      <alignment horizontal="center" vertical="center"/>
    </xf>
    <xf numFmtId="0" fontId="7" fillId="0" borderId="24" xfId="0" applyNumberFormat="1" applyFont="1" applyFill="1" applyBorder="1" applyAlignment="1">
      <alignment horizontal="left" vertical="center" wrapText="1"/>
    </xf>
    <xf numFmtId="0" fontId="8" fillId="0" borderId="0" xfId="0" applyNumberFormat="1" applyFont="1" applyFill="1" applyBorder="1" applyAlignment="1">
      <alignment horizontal="left"/>
    </xf>
    <xf numFmtId="2" fontId="2" fillId="0" borderId="6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0" fontId="2" fillId="0" borderId="10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left" vertical="center" wrapText="1"/>
    </xf>
    <xf numFmtId="0" fontId="7" fillId="0" borderId="11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>
      <alignment horizontal="left"/>
    </xf>
    <xf numFmtId="0" fontId="7" fillId="0" borderId="7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left" vertical="center" wrapText="1"/>
    </xf>
    <xf numFmtId="4" fontId="7" fillId="0" borderId="8" xfId="0" applyNumberFormat="1" applyFont="1" applyFill="1" applyBorder="1" applyAlignment="1">
      <alignment horizontal="left" vertical="center" wrapText="1"/>
    </xf>
    <xf numFmtId="0" fontId="7" fillId="0" borderId="18" xfId="0" applyNumberFormat="1" applyFont="1" applyFill="1" applyBorder="1" applyAlignment="1">
      <alignment horizontal="left"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0" fontId="7" fillId="0" borderId="18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>
      <alignment horizontal="center" vertical="center"/>
    </xf>
    <xf numFmtId="0" fontId="7" fillId="0" borderId="21" xfId="0" applyNumberFormat="1" applyFont="1" applyFill="1" applyBorder="1" applyAlignment="1">
      <alignment horizontal="center" vertical="center"/>
    </xf>
    <xf numFmtId="0" fontId="7" fillId="0" borderId="22" xfId="0" applyNumberFormat="1" applyFont="1" applyFill="1" applyBorder="1" applyAlignment="1">
      <alignment horizontal="left" vertical="center" wrapText="1"/>
    </xf>
    <xf numFmtId="0" fontId="3" fillId="0" borderId="26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wrapText="1"/>
    </xf>
    <xf numFmtId="0" fontId="5" fillId="0" borderId="9" xfId="0" applyNumberFormat="1" applyFont="1" applyFill="1" applyBorder="1" applyAlignment="1">
      <alignment horizontal="center" vertical="top"/>
    </xf>
    <xf numFmtId="0" fontId="5" fillId="0" borderId="16" xfId="0" applyNumberFormat="1" applyFont="1" applyFill="1" applyBorder="1" applyAlignment="1">
      <alignment horizontal="center" vertical="top"/>
    </xf>
    <xf numFmtId="1" fontId="5" fillId="0" borderId="10" xfId="0" applyNumberFormat="1" applyFont="1" applyFill="1" applyBorder="1" applyAlignment="1">
      <alignment horizontal="center" vertical="top"/>
    </xf>
    <xf numFmtId="0" fontId="5" fillId="0" borderId="10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left"/>
    </xf>
    <xf numFmtId="0" fontId="2" fillId="0" borderId="0" xfId="0" applyFont="1" applyFill="1"/>
    <xf numFmtId="0" fontId="2" fillId="0" borderId="8" xfId="0" applyNumberFormat="1" applyFont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left"/>
    </xf>
    <xf numFmtId="2" fontId="2" fillId="0" borderId="19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left" vertical="center" wrapText="1"/>
    </xf>
    <xf numFmtId="170" fontId="2" fillId="0" borderId="6" xfId="0" applyNumberFormat="1" applyFont="1" applyFill="1" applyBorder="1" applyAlignment="1">
      <alignment horizontal="center" vertical="center"/>
    </xf>
    <xf numFmtId="170" fontId="2" fillId="2" borderId="6" xfId="0" applyNumberFormat="1" applyFont="1" applyFill="1" applyBorder="1" applyAlignment="1">
      <alignment horizontal="center" vertical="center"/>
    </xf>
    <xf numFmtId="170" fontId="7" fillId="0" borderId="6" xfId="0" applyNumberFormat="1" applyFont="1" applyFill="1" applyBorder="1" applyAlignment="1">
      <alignment horizontal="center" vertical="center"/>
    </xf>
    <xf numFmtId="170" fontId="2" fillId="2" borderId="5" xfId="0" applyNumberFormat="1" applyFont="1" applyFill="1" applyBorder="1" applyAlignment="1">
      <alignment horizontal="center" vertical="center"/>
    </xf>
    <xf numFmtId="170" fontId="2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 wrapText="1"/>
    </xf>
    <xf numFmtId="170" fontId="3" fillId="0" borderId="6" xfId="1" applyNumberFormat="1" applyFont="1" applyFill="1" applyBorder="1" applyAlignment="1">
      <alignment horizontal="center" vertical="center" wrapText="1"/>
    </xf>
    <xf numFmtId="170" fontId="7" fillId="0" borderId="21" xfId="0" applyNumberFormat="1" applyFont="1" applyFill="1" applyBorder="1" applyAlignment="1">
      <alignment horizontal="center" vertical="center"/>
    </xf>
    <xf numFmtId="170" fontId="2" fillId="0" borderId="13" xfId="0" applyNumberFormat="1" applyFont="1" applyFill="1" applyBorder="1" applyAlignment="1">
      <alignment horizontal="center" vertical="center"/>
    </xf>
    <xf numFmtId="170" fontId="2" fillId="0" borderId="2" xfId="0" applyNumberFormat="1" applyFont="1" applyFill="1" applyBorder="1" applyAlignment="1">
      <alignment horizontal="center" vertical="center"/>
    </xf>
    <xf numFmtId="170" fontId="7" fillId="0" borderId="19" xfId="0" applyNumberFormat="1" applyFont="1" applyFill="1" applyBorder="1" applyAlignment="1">
      <alignment horizontal="center" vertical="center"/>
    </xf>
    <xf numFmtId="170" fontId="2" fillId="0" borderId="10" xfId="0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 applyAlignment="1">
      <alignment horizontal="center" vertical="center"/>
    </xf>
    <xf numFmtId="170" fontId="7" fillId="0" borderId="17" xfId="0" applyNumberFormat="1" applyFont="1" applyFill="1" applyBorder="1" applyAlignment="1">
      <alignment horizontal="center" vertical="center"/>
    </xf>
    <xf numFmtId="170" fontId="2" fillId="0" borderId="6" xfId="0" applyNumberFormat="1" applyFont="1" applyFill="1" applyBorder="1" applyAlignment="1">
      <alignment horizontal="center"/>
    </xf>
    <xf numFmtId="170" fontId="7" fillId="0" borderId="10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/>
    </xf>
    <xf numFmtId="170" fontId="3" fillId="0" borderId="2" xfId="0" applyNumberFormat="1" applyFont="1" applyFill="1" applyBorder="1" applyAlignment="1">
      <alignment horizontal="center"/>
    </xf>
    <xf numFmtId="170" fontId="6" fillId="0" borderId="6" xfId="0" applyNumberFormat="1" applyFont="1" applyFill="1" applyBorder="1" applyAlignment="1">
      <alignment horizontal="center" vertical="center"/>
    </xf>
    <xf numFmtId="170" fontId="2" fillId="0" borderId="16" xfId="0" applyNumberFormat="1" applyFont="1" applyFill="1" applyBorder="1" applyAlignment="1">
      <alignment horizontal="center" vertical="center"/>
    </xf>
    <xf numFmtId="170" fontId="2" fillId="0" borderId="19" xfId="0" applyNumberFormat="1" applyFont="1" applyFill="1" applyBorder="1" applyAlignment="1">
      <alignment horizontal="center" vertical="center"/>
    </xf>
    <xf numFmtId="170" fontId="7" fillId="0" borderId="29" xfId="0" applyNumberFormat="1" applyFont="1" applyFill="1" applyBorder="1" applyAlignment="1">
      <alignment horizontal="center" vertical="center"/>
    </xf>
    <xf numFmtId="170" fontId="2" fillId="0" borderId="27" xfId="0" applyNumberFormat="1" applyFont="1" applyFill="1" applyBorder="1" applyAlignment="1">
      <alignment horizontal="center" vertical="center"/>
    </xf>
    <xf numFmtId="170" fontId="2" fillId="0" borderId="6" xfId="0" applyNumberFormat="1" applyFont="1" applyFill="1" applyBorder="1" applyAlignment="1">
      <alignment horizontal="center" vertical="top"/>
    </xf>
    <xf numFmtId="170" fontId="2" fillId="0" borderId="10" xfId="0" applyNumberFormat="1" applyFont="1" applyFill="1" applyBorder="1" applyAlignment="1">
      <alignment horizontal="center" vertical="top"/>
    </xf>
    <xf numFmtId="170" fontId="3" fillId="0" borderId="0" xfId="0" applyNumberFormat="1" applyFont="1" applyFill="1" applyBorder="1" applyAlignment="1">
      <alignment horizontal="left"/>
    </xf>
    <xf numFmtId="0" fontId="3" fillId="0" borderId="6" xfId="2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4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left" vertical="center"/>
    </xf>
    <xf numFmtId="0" fontId="2" fillId="0" borderId="29" xfId="0" applyNumberFormat="1" applyFont="1" applyFill="1" applyBorder="1" applyAlignment="1">
      <alignment horizontal="left" vertical="center"/>
    </xf>
    <xf numFmtId="0" fontId="2" fillId="0" borderId="30" xfId="0" applyNumberFormat="1" applyFont="1" applyFill="1" applyBorder="1" applyAlignment="1">
      <alignment horizontal="left" vertical="center"/>
    </xf>
    <xf numFmtId="0" fontId="5" fillId="0" borderId="31" xfId="0" applyNumberFormat="1" applyFont="1" applyFill="1" applyBorder="1" applyAlignment="1">
      <alignment horizontal="center" vertical="top"/>
    </xf>
    <xf numFmtId="0" fontId="5" fillId="0" borderId="32" xfId="0" applyNumberFormat="1" applyFont="1" applyFill="1" applyBorder="1" applyAlignment="1">
      <alignment horizontal="center" vertical="top"/>
    </xf>
    <xf numFmtId="0" fontId="5" fillId="0" borderId="16" xfId="0" applyNumberFormat="1" applyFont="1" applyFill="1" applyBorder="1" applyAlignment="1">
      <alignment horizontal="center" vertical="top"/>
    </xf>
    <xf numFmtId="0" fontId="3" fillId="0" borderId="10" xfId="0" applyNumberFormat="1" applyFont="1" applyFill="1" applyBorder="1" applyAlignment="1">
      <alignment horizontal="left" vertical="center" wrapText="1"/>
    </xf>
    <xf numFmtId="0" fontId="1" fillId="0" borderId="51" xfId="0" applyNumberFormat="1" applyFont="1" applyFill="1" applyBorder="1" applyAlignment="1">
      <alignment horizontal="center" vertical="center"/>
    </xf>
    <xf numFmtId="0" fontId="1" fillId="0" borderId="37" xfId="0" applyNumberFormat="1" applyFont="1" applyFill="1" applyBorder="1" applyAlignment="1">
      <alignment horizontal="center" vertical="center"/>
    </xf>
    <xf numFmtId="0" fontId="1" fillId="0" borderId="52" xfId="0" applyNumberFormat="1" applyFont="1" applyFill="1" applyBorder="1" applyAlignment="1">
      <alignment horizontal="center" vertical="center"/>
    </xf>
    <xf numFmtId="0" fontId="3" fillId="0" borderId="39" xfId="0" applyNumberFormat="1" applyFont="1" applyFill="1" applyBorder="1" applyAlignment="1">
      <alignment horizontal="left" vertical="center" indent="2"/>
    </xf>
    <xf numFmtId="0" fontId="3" fillId="0" borderId="27" xfId="0" applyNumberFormat="1" applyFont="1" applyFill="1" applyBorder="1" applyAlignment="1">
      <alignment horizontal="left" vertical="center" indent="2"/>
    </xf>
    <xf numFmtId="0" fontId="3" fillId="0" borderId="5" xfId="0" applyNumberFormat="1" applyFont="1" applyFill="1" applyBorder="1" applyAlignment="1">
      <alignment horizontal="left" vertical="center" indent="2"/>
    </xf>
    <xf numFmtId="0" fontId="3" fillId="0" borderId="39" xfId="0" applyNumberFormat="1" applyFont="1" applyFill="1" applyBorder="1" applyAlignment="1">
      <alignment horizontal="left" vertical="center" wrapText="1" indent="2"/>
    </xf>
    <xf numFmtId="0" fontId="3" fillId="0" borderId="27" xfId="0" applyNumberFormat="1" applyFont="1" applyFill="1" applyBorder="1" applyAlignment="1">
      <alignment horizontal="left" vertical="center" wrapText="1" indent="2"/>
    </xf>
    <xf numFmtId="0" fontId="3" fillId="0" borderId="5" xfId="0" applyNumberFormat="1" applyFont="1" applyFill="1" applyBorder="1" applyAlignment="1">
      <alignment horizontal="left" vertical="center" wrapText="1" indent="2"/>
    </xf>
    <xf numFmtId="0" fontId="1" fillId="0" borderId="35" xfId="0" applyNumberFormat="1" applyFont="1" applyFill="1" applyBorder="1" applyAlignment="1">
      <alignment horizontal="center" vertical="center"/>
    </xf>
    <xf numFmtId="0" fontId="1" fillId="0" borderId="36" xfId="0" applyNumberFormat="1" applyFont="1" applyFill="1" applyBorder="1" applyAlignment="1">
      <alignment horizontal="center" vertical="center"/>
    </xf>
    <xf numFmtId="0" fontId="1" fillId="0" borderId="38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42" xfId="0" applyNumberFormat="1" applyFont="1" applyFill="1" applyBorder="1" applyAlignment="1">
      <alignment horizontal="center" vertical="center"/>
    </xf>
    <xf numFmtId="0" fontId="3" fillId="0" borderId="43" xfId="0" applyNumberFormat="1" applyFont="1" applyFill="1" applyBorder="1" applyAlignment="1">
      <alignment horizontal="center" vertical="center"/>
    </xf>
    <xf numFmtId="0" fontId="3" fillId="0" borderId="44" xfId="0" applyNumberFormat="1" applyFont="1" applyFill="1" applyBorder="1" applyAlignment="1">
      <alignment horizontal="center" vertical="center"/>
    </xf>
    <xf numFmtId="0" fontId="3" fillId="0" borderId="4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41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28" xfId="0" applyNumberFormat="1" applyFont="1" applyFill="1" applyBorder="1" applyAlignment="1">
      <alignment horizontal="center" vertical="center" wrapText="1"/>
    </xf>
    <xf numFmtId="0" fontId="3" fillId="0" borderId="30" xfId="0" applyNumberFormat="1" applyFont="1" applyFill="1" applyBorder="1" applyAlignment="1">
      <alignment horizontal="center" vertical="center" wrapText="1"/>
    </xf>
    <xf numFmtId="0" fontId="3" fillId="0" borderId="45" xfId="0" applyNumberFormat="1" applyFont="1" applyFill="1" applyBorder="1" applyAlignment="1">
      <alignment horizontal="center" vertical="center" wrapText="1"/>
    </xf>
    <xf numFmtId="0" fontId="3" fillId="0" borderId="39" xfId="0" applyNumberFormat="1" applyFont="1" applyFill="1" applyBorder="1" applyAlignment="1">
      <alignment horizontal="left" vertical="center" indent="3"/>
    </xf>
    <xf numFmtId="0" fontId="3" fillId="0" borderId="27" xfId="0" applyNumberFormat="1" applyFont="1" applyFill="1" applyBorder="1" applyAlignment="1">
      <alignment horizontal="left" vertical="center" indent="3"/>
    </xf>
    <xf numFmtId="0" fontId="3" fillId="0" borderId="5" xfId="0" applyNumberFormat="1" applyFont="1" applyFill="1" applyBorder="1" applyAlignment="1">
      <alignment horizontal="left" vertical="center" indent="3"/>
    </xf>
    <xf numFmtId="0" fontId="3" fillId="0" borderId="31" xfId="0" applyNumberFormat="1" applyFont="1" applyFill="1" applyBorder="1" applyAlignment="1">
      <alignment horizontal="left" vertical="center" indent="3"/>
    </xf>
    <xf numFmtId="0" fontId="3" fillId="0" borderId="32" xfId="0" applyNumberFormat="1" applyFont="1" applyFill="1" applyBorder="1" applyAlignment="1">
      <alignment horizontal="left" vertical="center" indent="3"/>
    </xf>
    <xf numFmtId="0" fontId="3" fillId="0" borderId="16" xfId="0" applyNumberFormat="1" applyFont="1" applyFill="1" applyBorder="1" applyAlignment="1">
      <alignment horizontal="left" vertical="center" indent="3"/>
    </xf>
    <xf numFmtId="0" fontId="3" fillId="0" borderId="19" xfId="0" applyFont="1" applyFill="1" applyBorder="1" applyAlignment="1">
      <alignment horizontal="left" vertical="center" wrapText="1"/>
    </xf>
    <xf numFmtId="0" fontId="3" fillId="0" borderId="33" xfId="0" applyNumberFormat="1" applyFont="1" applyFill="1" applyBorder="1" applyAlignment="1">
      <alignment horizontal="left" vertical="center" indent="1"/>
    </xf>
    <xf numFmtId="0" fontId="3" fillId="0" borderId="34" xfId="0" applyNumberFormat="1" applyFont="1" applyFill="1" applyBorder="1" applyAlignment="1">
      <alignment horizontal="left" vertical="center" indent="1"/>
    </xf>
    <xf numFmtId="0" fontId="3" fillId="0" borderId="3" xfId="0" applyNumberFormat="1" applyFont="1" applyFill="1" applyBorder="1" applyAlignment="1">
      <alignment horizontal="left" vertical="center" indent="1"/>
    </xf>
    <xf numFmtId="0" fontId="3" fillId="0" borderId="45" xfId="0" applyNumberFormat="1" applyFont="1" applyFill="1" applyBorder="1" applyAlignment="1">
      <alignment horizontal="left" vertical="center"/>
    </xf>
    <xf numFmtId="0" fontId="3" fillId="0" borderId="29" xfId="0" applyNumberFormat="1" applyFont="1" applyFill="1" applyBorder="1" applyAlignment="1">
      <alignment horizontal="left" vertical="center"/>
    </xf>
    <xf numFmtId="0" fontId="3" fillId="0" borderId="30" xfId="0" applyNumberFormat="1" applyFont="1" applyFill="1" applyBorder="1" applyAlignment="1">
      <alignment horizontal="left" vertical="center"/>
    </xf>
    <xf numFmtId="0" fontId="3" fillId="0" borderId="39" xfId="0" applyNumberFormat="1" applyFont="1" applyFill="1" applyBorder="1" applyAlignment="1">
      <alignment horizontal="left" vertical="center" wrapText="1" indent="1"/>
    </xf>
    <xf numFmtId="0" fontId="3" fillId="0" borderId="27" xfId="0" applyNumberFormat="1" applyFont="1" applyFill="1" applyBorder="1" applyAlignment="1">
      <alignment horizontal="left" vertical="center" wrapText="1" indent="1"/>
    </xf>
    <xf numFmtId="0" fontId="3" fillId="0" borderId="5" xfId="0" applyNumberFormat="1" applyFont="1" applyFill="1" applyBorder="1" applyAlignment="1">
      <alignment horizontal="left" vertical="center" wrapText="1" indent="1"/>
    </xf>
    <xf numFmtId="0" fontId="3" fillId="0" borderId="39" xfId="0" applyNumberFormat="1" applyFont="1" applyFill="1" applyBorder="1" applyAlignment="1">
      <alignment horizontal="left" vertical="center" indent="1"/>
    </xf>
    <xf numFmtId="0" fontId="3" fillId="0" borderId="27" xfId="0" applyNumberFormat="1" applyFont="1" applyFill="1" applyBorder="1" applyAlignment="1">
      <alignment horizontal="left" vertical="center" indent="1"/>
    </xf>
    <xf numFmtId="0" fontId="3" fillId="0" borderId="5" xfId="0" applyNumberFormat="1" applyFont="1" applyFill="1" applyBorder="1" applyAlignment="1">
      <alignment horizontal="left" vertical="center" indent="1"/>
    </xf>
    <xf numFmtId="0" fontId="3" fillId="0" borderId="39" xfId="0" applyNumberFormat="1" applyFont="1" applyFill="1" applyBorder="1" applyAlignment="1">
      <alignment horizontal="left" vertical="center"/>
    </xf>
    <xf numFmtId="0" fontId="3" fillId="0" borderId="27" xfId="0" applyNumberFormat="1" applyFont="1" applyFill="1" applyBorder="1" applyAlignment="1">
      <alignment horizontal="left" vertical="center"/>
    </xf>
    <xf numFmtId="0" fontId="3" fillId="0" borderId="5" xfId="0" applyNumberFormat="1" applyFont="1" applyFill="1" applyBorder="1" applyAlignment="1">
      <alignment horizontal="left" vertical="center"/>
    </xf>
    <xf numFmtId="0" fontId="3" fillId="0" borderId="39" xfId="0" applyNumberFormat="1" applyFont="1" applyFill="1" applyBorder="1" applyAlignment="1">
      <alignment horizontal="left" vertical="center" wrapText="1" indent="3"/>
    </xf>
    <xf numFmtId="0" fontId="3" fillId="0" borderId="27" xfId="0" applyNumberFormat="1" applyFont="1" applyFill="1" applyBorder="1" applyAlignment="1">
      <alignment horizontal="left" vertical="center" wrapText="1" indent="3"/>
    </xf>
    <xf numFmtId="0" fontId="3" fillId="0" borderId="5" xfId="0" applyNumberFormat="1" applyFont="1" applyFill="1" applyBorder="1" applyAlignment="1">
      <alignment horizontal="left" vertical="center" wrapText="1" indent="3"/>
    </xf>
    <xf numFmtId="0" fontId="3" fillId="0" borderId="39" xfId="0" applyNumberFormat="1" applyFont="1" applyFill="1" applyBorder="1" applyAlignment="1">
      <alignment horizontal="left" vertical="center" indent="4"/>
    </xf>
    <xf numFmtId="0" fontId="3" fillId="0" borderId="27" xfId="0" applyNumberFormat="1" applyFont="1" applyFill="1" applyBorder="1" applyAlignment="1">
      <alignment horizontal="left" vertical="center" indent="4"/>
    </xf>
    <xf numFmtId="0" fontId="3" fillId="0" borderId="5" xfId="0" applyNumberFormat="1" applyFont="1" applyFill="1" applyBorder="1" applyAlignment="1">
      <alignment horizontal="left" vertical="center" indent="4"/>
    </xf>
    <xf numFmtId="0" fontId="3" fillId="0" borderId="39" xfId="0" applyNumberFormat="1" applyFont="1" applyFill="1" applyBorder="1" applyAlignment="1">
      <alignment horizontal="left" vertical="center" wrapText="1" indent="4"/>
    </xf>
    <xf numFmtId="0" fontId="3" fillId="0" borderId="27" xfId="0" applyNumberFormat="1" applyFont="1" applyFill="1" applyBorder="1" applyAlignment="1">
      <alignment horizontal="left" vertical="center" wrapText="1" indent="4"/>
    </xf>
    <xf numFmtId="0" fontId="3" fillId="0" borderId="5" xfId="0" applyNumberFormat="1" applyFont="1" applyFill="1" applyBorder="1" applyAlignment="1">
      <alignment horizontal="left" vertical="center" wrapText="1" indent="4"/>
    </xf>
    <xf numFmtId="0" fontId="3" fillId="0" borderId="39" xfId="0" applyNumberFormat="1" applyFont="1" applyFill="1" applyBorder="1" applyAlignment="1">
      <alignment horizontal="left" vertical="center" indent="5"/>
    </xf>
    <xf numFmtId="0" fontId="3" fillId="0" borderId="27" xfId="0" applyNumberFormat="1" applyFont="1" applyFill="1" applyBorder="1" applyAlignment="1">
      <alignment horizontal="left" vertical="center" indent="5"/>
    </xf>
    <xf numFmtId="0" fontId="3" fillId="0" borderId="5" xfId="0" applyNumberFormat="1" applyFont="1" applyFill="1" applyBorder="1" applyAlignment="1">
      <alignment horizontal="left" vertical="center" indent="5"/>
    </xf>
    <xf numFmtId="0" fontId="3" fillId="0" borderId="31" xfId="0" applyNumberFormat="1" applyFont="1" applyFill="1" applyBorder="1" applyAlignment="1">
      <alignment horizontal="left" vertical="center" indent="2"/>
    </xf>
    <xf numFmtId="0" fontId="3" fillId="0" borderId="32" xfId="0" applyNumberFormat="1" applyFont="1" applyFill="1" applyBorder="1" applyAlignment="1">
      <alignment horizontal="left" vertical="center" indent="2"/>
    </xf>
    <xf numFmtId="0" fontId="3" fillId="0" borderId="16" xfId="0" applyNumberFormat="1" applyFont="1" applyFill="1" applyBorder="1" applyAlignment="1">
      <alignment horizontal="left" vertical="center" indent="2"/>
    </xf>
    <xf numFmtId="0" fontId="3" fillId="0" borderId="40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41" xfId="0" applyNumberFormat="1" applyFont="1" applyFill="1" applyBorder="1" applyAlignment="1">
      <alignment horizontal="left" vertical="center"/>
    </xf>
    <xf numFmtId="0" fontId="3" fillId="0" borderId="31" xfId="0" applyNumberFormat="1" applyFont="1" applyFill="1" applyBorder="1" applyAlignment="1">
      <alignment horizontal="left" vertical="center" indent="1"/>
    </xf>
    <xf numFmtId="0" fontId="3" fillId="0" borderId="32" xfId="0" applyNumberFormat="1" applyFont="1" applyFill="1" applyBorder="1" applyAlignment="1">
      <alignment horizontal="left" vertical="center" indent="1"/>
    </xf>
    <xf numFmtId="0" fontId="3" fillId="0" borderId="16" xfId="0" applyNumberFormat="1" applyFont="1" applyFill="1" applyBorder="1" applyAlignment="1">
      <alignment horizontal="left" vertical="center" indent="1"/>
    </xf>
    <xf numFmtId="0" fontId="3" fillId="0" borderId="31" xfId="0" applyNumberFormat="1" applyFont="1" applyFill="1" applyBorder="1" applyAlignment="1">
      <alignment horizontal="left" vertical="center"/>
    </xf>
    <xf numFmtId="0" fontId="3" fillId="0" borderId="32" xfId="0" applyNumberFormat="1" applyFont="1" applyFill="1" applyBorder="1" applyAlignment="1">
      <alignment horizontal="left" vertical="center"/>
    </xf>
    <xf numFmtId="0" fontId="3" fillId="0" borderId="16" xfId="0" applyNumberFormat="1" applyFont="1" applyFill="1" applyBorder="1" applyAlignment="1">
      <alignment horizontal="left" vertical="center"/>
    </xf>
    <xf numFmtId="0" fontId="3" fillId="0" borderId="39" xfId="0" applyNumberFormat="1" applyFont="1" applyFill="1" applyBorder="1" applyAlignment="1">
      <alignment horizontal="left" vertical="center" wrapText="1"/>
    </xf>
    <xf numFmtId="0" fontId="3" fillId="0" borderId="27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8" fillId="0" borderId="45" xfId="0" applyNumberFormat="1" applyFont="1" applyFill="1" applyBorder="1" applyAlignment="1">
      <alignment horizontal="left" vertical="center"/>
    </xf>
    <xf numFmtId="0" fontId="8" fillId="0" borderId="29" xfId="0" applyNumberFormat="1" applyFont="1" applyFill="1" applyBorder="1" applyAlignment="1">
      <alignment horizontal="left" vertical="center"/>
    </xf>
    <xf numFmtId="0" fontId="8" fillId="0" borderId="30" xfId="0" applyNumberFormat="1" applyFont="1" applyFill="1" applyBorder="1" applyAlignment="1">
      <alignment horizontal="left" vertical="center"/>
    </xf>
    <xf numFmtId="0" fontId="8" fillId="0" borderId="21" xfId="0" applyNumberFormat="1" applyFont="1" applyFill="1" applyBorder="1" applyAlignment="1">
      <alignment horizontal="left" vertical="center"/>
    </xf>
    <xf numFmtId="0" fontId="3" fillId="0" borderId="40" xfId="0" applyNumberFormat="1" applyFont="1" applyFill="1" applyBorder="1" applyAlignment="1">
      <alignment horizontal="left" vertical="center" indent="1"/>
    </xf>
    <xf numFmtId="0" fontId="3" fillId="0" borderId="1" xfId="0" applyNumberFormat="1" applyFont="1" applyFill="1" applyBorder="1" applyAlignment="1">
      <alignment horizontal="left" vertical="center" indent="1"/>
    </xf>
    <xf numFmtId="0" fontId="3" fillId="0" borderId="41" xfId="0" applyNumberFormat="1" applyFont="1" applyFill="1" applyBorder="1" applyAlignment="1">
      <alignment horizontal="left" vertical="center" indent="1"/>
    </xf>
    <xf numFmtId="0" fontId="3" fillId="0" borderId="33" xfId="0" applyNumberFormat="1" applyFont="1" applyFill="1" applyBorder="1" applyAlignment="1">
      <alignment horizontal="left" vertical="center" wrapText="1" indent="1"/>
    </xf>
    <xf numFmtId="0" fontId="3" fillId="0" borderId="34" xfId="0" applyNumberFormat="1" applyFont="1" applyFill="1" applyBorder="1" applyAlignment="1">
      <alignment horizontal="left" vertical="center" wrapText="1" indent="1"/>
    </xf>
    <xf numFmtId="0" fontId="3" fillId="0" borderId="3" xfId="0" applyNumberFormat="1" applyFont="1" applyFill="1" applyBorder="1" applyAlignment="1">
      <alignment horizontal="left" vertical="center" wrapText="1" indent="1"/>
    </xf>
    <xf numFmtId="0" fontId="3" fillId="0" borderId="33" xfId="0" applyNumberFormat="1" applyFont="1" applyFill="1" applyBorder="1" applyAlignment="1">
      <alignment horizontal="left" vertical="center" indent="2"/>
    </xf>
    <xf numFmtId="0" fontId="3" fillId="0" borderId="34" xfId="0" applyNumberFormat="1" applyFont="1" applyFill="1" applyBorder="1" applyAlignment="1">
      <alignment horizontal="left" vertical="center" indent="2"/>
    </xf>
    <xf numFmtId="0" fontId="3" fillId="0" borderId="3" xfId="0" applyNumberFormat="1" applyFont="1" applyFill="1" applyBorder="1" applyAlignment="1">
      <alignment horizontal="left" vertical="center" indent="2"/>
    </xf>
    <xf numFmtId="0" fontId="8" fillId="0" borderId="40" xfId="0" applyNumberFormat="1" applyFont="1" applyFill="1" applyBorder="1" applyAlignment="1">
      <alignment horizontal="left" vertical="center" indent="1"/>
    </xf>
    <xf numFmtId="0" fontId="8" fillId="0" borderId="1" xfId="0" applyNumberFormat="1" applyFont="1" applyFill="1" applyBorder="1" applyAlignment="1">
      <alignment horizontal="left" vertical="center" indent="1"/>
    </xf>
    <xf numFmtId="0" fontId="8" fillId="0" borderId="41" xfId="0" applyNumberFormat="1" applyFont="1" applyFill="1" applyBorder="1" applyAlignment="1">
      <alignment horizontal="left" vertical="center" indent="1"/>
    </xf>
    <xf numFmtId="0" fontId="8" fillId="0" borderId="39" xfId="0" applyNumberFormat="1" applyFont="1" applyFill="1" applyBorder="1" applyAlignment="1">
      <alignment horizontal="left" vertical="center" indent="1"/>
    </xf>
    <xf numFmtId="0" fontId="8" fillId="0" borderId="27" xfId="0" applyNumberFormat="1" applyFont="1" applyFill="1" applyBorder="1" applyAlignment="1">
      <alignment horizontal="left" vertical="center" indent="1"/>
    </xf>
    <xf numFmtId="0" fontId="8" fillId="0" borderId="5" xfId="0" applyNumberFormat="1" applyFont="1" applyFill="1" applyBorder="1" applyAlignment="1">
      <alignment horizontal="left" vertical="center" indent="1"/>
    </xf>
    <xf numFmtId="0" fontId="8" fillId="0" borderId="45" xfId="0" applyNumberFormat="1" applyFont="1" applyFill="1" applyBorder="1" applyAlignment="1">
      <alignment horizontal="left" vertical="center" indent="1"/>
    </xf>
    <xf numFmtId="0" fontId="8" fillId="0" borderId="29" xfId="0" applyNumberFormat="1" applyFont="1" applyFill="1" applyBorder="1" applyAlignment="1">
      <alignment horizontal="left" vertical="center" indent="1"/>
    </xf>
    <xf numFmtId="0" fontId="8" fillId="0" borderId="30" xfId="0" applyNumberFormat="1" applyFont="1" applyFill="1" applyBorder="1" applyAlignment="1">
      <alignment horizontal="left" vertical="center" indent="1"/>
    </xf>
    <xf numFmtId="0" fontId="8" fillId="0" borderId="40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4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wrapText="1"/>
    </xf>
    <xf numFmtId="0" fontId="1" fillId="0" borderId="35" xfId="0" applyNumberFormat="1" applyFont="1" applyFill="1" applyBorder="1" applyAlignment="1">
      <alignment horizontal="center"/>
    </xf>
    <xf numFmtId="0" fontId="1" fillId="0" borderId="36" xfId="0" applyNumberFormat="1" applyFont="1" applyFill="1" applyBorder="1" applyAlignment="1">
      <alignment horizontal="center"/>
    </xf>
    <xf numFmtId="0" fontId="1" fillId="0" borderId="43" xfId="0" applyNumberFormat="1" applyFont="1" applyFill="1" applyBorder="1" applyAlignment="1">
      <alignment horizontal="center"/>
    </xf>
    <xf numFmtId="0" fontId="1" fillId="0" borderId="46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vertical="top"/>
    </xf>
    <xf numFmtId="0" fontId="8" fillId="0" borderId="42" xfId="0" applyNumberFormat="1" applyFont="1" applyFill="1" applyBorder="1" applyAlignment="1">
      <alignment horizontal="left" vertical="center"/>
    </xf>
    <xf numFmtId="0" fontId="8" fillId="0" borderId="43" xfId="0" applyNumberFormat="1" applyFont="1" applyFill="1" applyBorder="1" applyAlignment="1">
      <alignment horizontal="left" vertical="center"/>
    </xf>
    <xf numFmtId="0" fontId="8" fillId="0" borderId="44" xfId="0" applyNumberFormat="1" applyFont="1" applyFill="1" applyBorder="1" applyAlignment="1">
      <alignment horizontal="left" vertical="center"/>
    </xf>
    <xf numFmtId="0" fontId="5" fillId="0" borderId="33" xfId="0" applyNumberFormat="1" applyFont="1" applyFill="1" applyBorder="1" applyAlignment="1">
      <alignment horizontal="center" vertical="top"/>
    </xf>
    <xf numFmtId="0" fontId="5" fillId="0" borderId="34" xfId="0" applyNumberFormat="1" applyFont="1" applyFill="1" applyBorder="1" applyAlignment="1">
      <alignment horizontal="center" vertical="top"/>
    </xf>
    <xf numFmtId="0" fontId="5" fillId="0" borderId="3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right"/>
    </xf>
    <xf numFmtId="170" fontId="2" fillId="0" borderId="6" xfId="1" applyNumberFormat="1" applyFont="1" applyFill="1" applyBorder="1" applyAlignment="1">
      <alignment horizontal="center" vertical="center" wrapText="1"/>
    </xf>
    <xf numFmtId="170" fontId="2" fillId="0" borderId="6" xfId="3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3 2" xfId="2"/>
    <cellStyle name="Обычный 3 2 7" xfId="3"/>
    <cellStyle name="Финансовый" xfId="1" builtinId="3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ges\Fin_Peo\&#1054;&#1041;&#1055;%202022&#1075;\&#1054;&#1041;&#1055;%203&#1082;&#1074;.2022\&#1060;&#1086;&#1088;&#1084;&#1072;&#1090;%20&#1089;&#1077;&#1090;&#1077;&#1074;&#1099;&#1077;%20&#1044;&#1047;&#1054;%20(&#1042;&#1054;)_&#1041;&#1055;%20_9%20&#1084;&#1077;&#1089;.%2022%20&#1075;%20&#1092;&#1072;&#1082;&#1090;_&#1053;&#1054;&#1042;&#1067;&#1049;%20&#1060;&#1054;&#1056;&#1052;&#1040;&#1058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GES\Fin_Peo\&#1054;&#1041;&#1055;%202022&#1075;\&#1054;&#1041;&#1055;%202&#1082;&#1074;.2022\&#1054;&#1041;&#1055;%201%20&#1087;&#1086;&#1083;&#1091;&#1075;.2022_&#1055;&#1088;&#1080;&#1083;&#1086;&#1078;&#1077;&#1085;&#1080;&#1077;%20&#8470;%201(2)%20&#1040;&#1054;%20&#1058;&#1043;&#1069;&#1057;(&#1089;%20&#1057;&#1041;&#1055;)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_Peo\&#1054;&#1041;&#1055;%202022&#1075;\&#1054;&#1041;&#1055;_1&#1082;&#1074;.2022_&#1040;&#1054;%20&#1058;&#1043;&#1069;&#1057;_06.05.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 - расшир.формат"/>
      <sheetName val="Содержание - агрегир. формат"/>
      <sheetName val="Сценарные условия"/>
      <sheetName val="Титул"/>
      <sheetName val="1.Общие сведения"/>
      <sheetName val="2.Оценочные показатели"/>
      <sheetName val="3.Программа реализации"/>
      <sheetName val="4.Баланс ээ"/>
      <sheetName val="5.ТОиР"/>
      <sheetName val="7.ИПР"/>
      <sheetName val="8. Затраты на персонал"/>
      <sheetName val="8.1 Затраты на персонал (смета)"/>
      <sheetName val="9.ОФР"/>
      <sheetName val="10.1. Смета затрат"/>
      <sheetName val="9.1.1 Смета затрат_УУ"/>
      <sheetName val="10.2. Прочие ДиР"/>
      <sheetName val="11. БДР"/>
      <sheetName val="12.БДДС (ДПН)"/>
      <sheetName val="13.Прогнозный баланс"/>
      <sheetName val="14.ПП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3">
          <cell r="Z53">
            <v>21879.119999999999</v>
          </cell>
        </row>
        <row r="70">
          <cell r="Z70">
            <v>266.38666666666666</v>
          </cell>
        </row>
      </sheetData>
      <sheetData sheetId="6" refreshError="1">
        <row r="278">
          <cell r="Y278">
            <v>164.34999974137932</v>
          </cell>
        </row>
      </sheetData>
      <sheetData sheetId="7" refreshError="1">
        <row r="30">
          <cell r="Z30">
            <v>90.040472000000079</v>
          </cell>
        </row>
      </sheetData>
      <sheetData sheetId="8" refreshError="1">
        <row r="11">
          <cell r="Z11">
            <v>70170.163</v>
          </cell>
        </row>
      </sheetData>
      <sheetData sheetId="9" refreshError="1">
        <row r="38">
          <cell r="Z38">
            <v>178037.02979999999</v>
          </cell>
        </row>
        <row r="42">
          <cell r="Z42">
            <v>46917.259999999995</v>
          </cell>
        </row>
      </sheetData>
      <sheetData sheetId="10" refreshError="1"/>
      <sheetData sheetId="11" refreshError="1"/>
      <sheetData sheetId="12" refreshError="1">
        <row r="14">
          <cell r="Z14">
            <v>1017887.9511397795</v>
          </cell>
        </row>
        <row r="15">
          <cell r="Z15">
            <v>9711.91</v>
          </cell>
        </row>
        <row r="17">
          <cell r="Z17">
            <v>33227.519999999997</v>
          </cell>
        </row>
        <row r="20">
          <cell r="Z20">
            <v>-813765.76228699996</v>
          </cell>
        </row>
        <row r="21">
          <cell r="Z21">
            <v>-4607.2829300000003</v>
          </cell>
        </row>
        <row r="23">
          <cell r="Z23">
            <v>-3144.89</v>
          </cell>
        </row>
        <row r="34">
          <cell r="Z34">
            <v>15206.141</v>
          </cell>
        </row>
        <row r="35">
          <cell r="Z35">
            <v>-18991.175309999999</v>
          </cell>
        </row>
        <row r="37">
          <cell r="Z37">
            <v>4241.5</v>
          </cell>
        </row>
        <row r="46">
          <cell r="Z46">
            <v>-37950.68</v>
          </cell>
        </row>
        <row r="69">
          <cell r="Z69">
            <v>135749.20622613764</v>
          </cell>
        </row>
        <row r="70">
          <cell r="Z70">
            <v>4264.8055617655828</v>
          </cell>
        </row>
      </sheetData>
      <sheetData sheetId="13" refreshError="1"/>
      <sheetData sheetId="14" refreshError="1"/>
      <sheetData sheetId="15" refreshError="1">
        <row r="67">
          <cell r="V67">
            <v>833.87</v>
          </cell>
        </row>
      </sheetData>
      <sheetData sheetId="16" refreshError="1">
        <row r="91">
          <cell r="Z91">
            <v>21714.05</v>
          </cell>
        </row>
        <row r="94">
          <cell r="Z94">
            <v>279528.08228699997</v>
          </cell>
        </row>
        <row r="110">
          <cell r="Z110">
            <v>97634.609999999986</v>
          </cell>
        </row>
        <row r="122">
          <cell r="Z122">
            <v>210189.97</v>
          </cell>
        </row>
        <row r="128">
          <cell r="Z128">
            <v>143041.73793000003</v>
          </cell>
        </row>
        <row r="154">
          <cell r="Z154">
            <v>1058.32</v>
          </cell>
        </row>
        <row r="155">
          <cell r="Z155">
            <v>221.5</v>
          </cell>
        </row>
        <row r="156">
          <cell r="Z156">
            <v>37323.870000000003</v>
          </cell>
        </row>
      </sheetData>
      <sheetData sheetId="17" refreshError="1">
        <row r="22">
          <cell r="CP22">
            <v>1338151.99449</v>
          </cell>
        </row>
        <row r="23">
          <cell r="CP23">
            <v>1225326.38799</v>
          </cell>
        </row>
        <row r="24">
          <cell r="CP24">
            <v>36025.78744</v>
          </cell>
        </row>
        <row r="55">
          <cell r="CP55">
            <v>51265.184650000003</v>
          </cell>
        </row>
        <row r="58">
          <cell r="CP58">
            <v>347768.89746000001</v>
          </cell>
        </row>
        <row r="63">
          <cell r="CP63">
            <v>3600</v>
          </cell>
        </row>
        <row r="74">
          <cell r="CP74">
            <v>54880.899149999997</v>
          </cell>
        </row>
        <row r="87">
          <cell r="CP87">
            <v>98973.016189999995</v>
          </cell>
        </row>
        <row r="89">
          <cell r="CP89">
            <v>11336.49646</v>
          </cell>
        </row>
        <row r="92">
          <cell r="CP92">
            <v>143331.23560000001</v>
          </cell>
        </row>
        <row r="101">
          <cell r="CP101">
            <v>25212.210599999999</v>
          </cell>
        </row>
        <row r="106">
          <cell r="CP106">
            <v>156.99545000000001</v>
          </cell>
        </row>
        <row r="186">
          <cell r="CP186">
            <v>19056.66461</v>
          </cell>
        </row>
        <row r="240">
          <cell r="CP240">
            <v>49275.8</v>
          </cell>
        </row>
        <row r="266">
          <cell r="CP266">
            <v>113637.13608</v>
          </cell>
        </row>
        <row r="273">
          <cell r="CP273">
            <v>15420.74604</v>
          </cell>
        </row>
        <row r="282">
          <cell r="CP282">
            <v>384999.897</v>
          </cell>
        </row>
        <row r="283">
          <cell r="CP283">
            <v>29883.776030000001</v>
          </cell>
        </row>
        <row r="284">
          <cell r="CP284">
            <v>59767.552150000003</v>
          </cell>
        </row>
      </sheetData>
      <sheetData sheetId="18" refreshError="1">
        <row r="119">
          <cell r="Z119">
            <v>129898.51336000001</v>
          </cell>
        </row>
      </sheetData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 - расшир.формат"/>
      <sheetName val="Содержание - агрегир. формат"/>
      <sheetName val="СБП_Общее"/>
      <sheetName val="СБП_БДДС"/>
      <sheetName val="СБП_БДДС_ВГО"/>
      <sheetName val="СБП_ПрогнозныйБаланс"/>
      <sheetName val="СБП_ПрогнозныйБаланс_ВГО"/>
      <sheetName val="СБП_БДР"/>
      <sheetName val="СБП_ДохРасх_ВГО"/>
      <sheetName val="СБП_СметаЗатрат"/>
      <sheetName val="СБП_ИПР"/>
      <sheetName val="СБП_ОФР"/>
      <sheetName val="СБП_ОцП"/>
      <sheetName val="СБП_Проверки"/>
      <sheetName val="СБП_ДопИнфо"/>
      <sheetName val="СБП_Затраты_на_персонал"/>
      <sheetName val="СБП_Списки"/>
      <sheetName val="Титул"/>
      <sheetName val="Сценарные условия"/>
      <sheetName val="1.Общие сведения"/>
      <sheetName val="2.Оценочные показатели"/>
      <sheetName val="3.Программа реализации"/>
      <sheetName val="4.Баланс ээ"/>
      <sheetName val="5.ТОиР"/>
      <sheetName val="6.ИПР"/>
      <sheetName val="7.Затраты на персонал"/>
      <sheetName val="7.1. Затраты на персонал_смета"/>
      <sheetName val="8.ОФР"/>
      <sheetName val="9.1. Смета затрат"/>
      <sheetName val="9.1.1 Смета затрат_УУ"/>
      <sheetName val="9.2. Прочие ДиР"/>
      <sheetName val="10. БДР"/>
      <sheetName val="11.БДДС (ДПН)"/>
      <sheetName val="12.Прогнозный баланс"/>
      <sheetName val="13. ФЭМ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5">
          <cell r="W35">
            <v>159803.57537999999</v>
          </cell>
        </row>
      </sheetData>
      <sheetData sheetId="21">
        <row r="273">
          <cell r="W273">
            <v>164.34948417635971</v>
          </cell>
        </row>
      </sheetData>
      <sheetData sheetId="22">
        <row r="41">
          <cell r="W41">
            <v>68.165838000000036</v>
          </cell>
        </row>
      </sheetData>
      <sheetData sheetId="23">
        <row r="10">
          <cell r="W10">
            <v>57502.289999999994</v>
          </cell>
        </row>
      </sheetData>
      <sheetData sheetId="24"/>
      <sheetData sheetId="25"/>
      <sheetData sheetId="26"/>
      <sheetData sheetId="27">
        <row r="13">
          <cell r="W13">
            <v>681387.74780106987</v>
          </cell>
        </row>
      </sheetData>
      <sheetData sheetId="28"/>
      <sheetData sheetId="29"/>
      <sheetData sheetId="30">
        <row r="66">
          <cell r="W66">
            <v>511.267</v>
          </cell>
        </row>
      </sheetData>
      <sheetData sheetId="31">
        <row r="89">
          <cell r="W89">
            <v>13061.8</v>
          </cell>
        </row>
        <row r="160">
          <cell r="W160">
            <v>0</v>
          </cell>
        </row>
      </sheetData>
      <sheetData sheetId="32">
        <row r="15">
          <cell r="CJ15">
            <v>50371.459999999963</v>
          </cell>
        </row>
      </sheetData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Общее"/>
      <sheetName val="СБП_БДДС"/>
      <sheetName val="СБП_БДДС_ВГО"/>
      <sheetName val="СБП_ПрогнозныйБаланс"/>
      <sheetName val="СБП_ПрогнозныйБаланс_ВГО"/>
      <sheetName val="Лист1"/>
      <sheetName val="Лист3"/>
      <sheetName val="Лист4"/>
      <sheetName val="СБП_БДР"/>
      <sheetName val="СБП_СметаЗатрат"/>
      <sheetName val="СБП_ДохРасх_ВГО"/>
      <sheetName val="СБП_ИПР"/>
      <sheetName val="СБП_ОФР"/>
      <sheetName val="СБП_ОцП"/>
      <sheetName val="СБП_Проверки"/>
      <sheetName val="СБП_ДопИнфо"/>
      <sheetName val="СБП_Затраты_на_персонал"/>
      <sheetName val="СБП_Списки"/>
      <sheetName val="Содержание - расшир.формат"/>
      <sheetName val="Содержание - агрегир. формат"/>
      <sheetName val="Сценарные условия"/>
      <sheetName val="Титул"/>
      <sheetName val="1.Общие сведения"/>
      <sheetName val="2.Оценочные показатели"/>
      <sheetName val="3.Программа реализации"/>
      <sheetName val="4.Баланс ээ"/>
      <sheetName val="5.ТОиР"/>
      <sheetName val="6.ИПР"/>
      <sheetName val="7.Затраты на персонал"/>
      <sheetName val="7.1. Затраты на персонал_смета"/>
      <sheetName val="8.ОФР"/>
      <sheetName val="9.1. Смета затрат"/>
      <sheetName val="9.1.1 Смета затрат_УУ"/>
      <sheetName val="9.2. Прочие ДиР"/>
      <sheetName val="10. БДР"/>
      <sheetName val="11.БДДС (ДПН)"/>
      <sheetName val="Лист5"/>
      <sheetName val="Лист6"/>
      <sheetName val="12.Прогнозный баланс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>
        <row r="75">
          <cell r="G75">
            <v>50371.459999999963</v>
          </cell>
        </row>
        <row r="94">
          <cell r="G94">
            <v>100000</v>
          </cell>
        </row>
        <row r="116">
          <cell r="G116">
            <v>119632.9</v>
          </cell>
        </row>
      </sheetData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58"/>
  <sheetViews>
    <sheetView tabSelected="1" zoomScale="90" zoomScaleNormal="90" zoomScaleSheetLayoutView="100" workbookViewId="0">
      <pane xSplit="9" ySplit="20" topLeftCell="J21" activePane="bottomRight" state="frozen"/>
      <selection pane="topRight" activeCell="J1" sqref="J1"/>
      <selection pane="bottomLeft" activeCell="A21" sqref="A21"/>
      <selection pane="bottomRight" activeCell="Q29" sqref="Q29"/>
    </sheetView>
  </sheetViews>
  <sheetFormatPr defaultRowHeight="15.75" x14ac:dyDescent="0.25"/>
  <cols>
    <col min="1" max="1" width="8.7109375" style="41" customWidth="1"/>
    <col min="2" max="2" width="9.7109375" style="41" customWidth="1"/>
    <col min="3" max="3" width="8.42578125" style="41" customWidth="1"/>
    <col min="4" max="5" width="9.140625" style="41" customWidth="1"/>
    <col min="6" max="6" width="11.7109375" style="41" customWidth="1"/>
    <col min="7" max="7" width="9.140625" style="41" customWidth="1"/>
    <col min="8" max="8" width="11.85546875" style="41" customWidth="1"/>
    <col min="9" max="9" width="10.42578125" style="41" customWidth="1"/>
    <col min="10" max="10" width="11.5703125" style="41" customWidth="1"/>
    <col min="11" max="11" width="14.7109375" style="42" customWidth="1"/>
    <col min="12" max="12" width="11" style="41" customWidth="1"/>
    <col min="13" max="13" width="9.42578125" style="41" customWidth="1"/>
    <col min="14" max="14" width="34.28515625" style="41" customWidth="1"/>
    <col min="15" max="15" width="8.7109375" style="41" customWidth="1"/>
    <col min="16" max="16" width="15" style="41" bestFit="1" customWidth="1"/>
    <col min="17" max="17" width="9.140625" style="41"/>
    <col min="18" max="18" width="9.28515625" style="41" bestFit="1" customWidth="1"/>
    <col min="19" max="16384" width="9.140625" style="41"/>
  </cols>
  <sheetData>
    <row r="1" spans="1:14" s="37" customFormat="1" ht="12" x14ac:dyDescent="0.2">
      <c r="K1" s="38"/>
      <c r="N1" s="39" t="s">
        <v>443</v>
      </c>
    </row>
    <row r="2" spans="1:14" s="37" customFormat="1" ht="24" customHeight="1" x14ac:dyDescent="0.2">
      <c r="K2" s="38"/>
      <c r="L2" s="40"/>
      <c r="M2" s="244" t="s">
        <v>1</v>
      </c>
      <c r="N2" s="244"/>
    </row>
    <row r="3" spans="1:14" s="37" customFormat="1" ht="12" x14ac:dyDescent="0.2">
      <c r="K3" s="38"/>
      <c r="L3" s="40"/>
      <c r="M3" s="40"/>
      <c r="N3" s="40"/>
    </row>
    <row r="4" spans="1:14" s="37" customFormat="1" ht="12" x14ac:dyDescent="0.2">
      <c r="K4" s="38"/>
      <c r="L4" s="40"/>
      <c r="M4" s="40"/>
      <c r="N4" s="40"/>
    </row>
    <row r="5" spans="1:14" ht="14.25" customHeight="1" x14ac:dyDescent="0.25"/>
    <row r="6" spans="1:14" x14ac:dyDescent="0.25">
      <c r="A6" s="245" t="s">
        <v>444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</row>
    <row r="7" spans="1:14" ht="14.25" customHeight="1" x14ac:dyDescent="0.25"/>
    <row r="8" spans="1:14" s="44" customFormat="1" ht="15" customHeight="1" x14ac:dyDescent="0.25">
      <c r="A8" s="242" t="s">
        <v>597</v>
      </c>
      <c r="B8" s="242"/>
      <c r="C8" s="242"/>
      <c r="D8" s="246" t="s">
        <v>596</v>
      </c>
      <c r="E8" s="246"/>
      <c r="F8" s="246"/>
      <c r="G8" s="246"/>
      <c r="H8" s="246"/>
      <c r="I8" s="246"/>
      <c r="J8" s="246"/>
      <c r="K8" s="43"/>
      <c r="L8" s="259"/>
      <c r="M8" s="259"/>
      <c r="N8" s="259"/>
    </row>
    <row r="9" spans="1:14" s="45" customFormat="1" ht="12.75" x14ac:dyDescent="0.2">
      <c r="D9" s="251" t="s">
        <v>2</v>
      </c>
      <c r="E9" s="251"/>
      <c r="F9" s="251"/>
      <c r="G9" s="251"/>
      <c r="H9" s="251"/>
      <c r="I9" s="251"/>
      <c r="J9" s="251"/>
      <c r="K9" s="46"/>
      <c r="L9" s="259"/>
      <c r="M9" s="259"/>
      <c r="N9" s="259"/>
    </row>
    <row r="10" spans="1:14" ht="3.95" customHeight="1" x14ac:dyDescent="0.25">
      <c r="L10" s="47"/>
      <c r="M10" s="47"/>
      <c r="N10" s="47"/>
    </row>
    <row r="11" spans="1:14" s="44" customFormat="1" ht="15" x14ac:dyDescent="0.25">
      <c r="D11" s="48" t="s">
        <v>9</v>
      </c>
      <c r="E11" s="246" t="s">
        <v>598</v>
      </c>
      <c r="F11" s="246"/>
      <c r="G11" s="246"/>
      <c r="H11" s="246"/>
      <c r="K11" s="43"/>
      <c r="L11" s="49"/>
      <c r="M11" s="47"/>
      <c r="N11" s="47"/>
    </row>
    <row r="12" spans="1:14" ht="3.95" customHeight="1" x14ac:dyDescent="0.25"/>
    <row r="13" spans="1:14" s="44" customFormat="1" ht="15" x14ac:dyDescent="0.25">
      <c r="G13" s="48" t="s">
        <v>10</v>
      </c>
      <c r="H13" s="241" t="s">
        <v>702</v>
      </c>
      <c r="I13" s="241"/>
      <c r="K13" s="43"/>
    </row>
    <row r="14" spans="1:14" ht="14.25" customHeight="1" x14ac:dyDescent="0.25"/>
    <row r="15" spans="1:14" s="44" customFormat="1" ht="15" x14ac:dyDescent="0.25">
      <c r="A15" s="242" t="s">
        <v>599</v>
      </c>
      <c r="B15" s="242"/>
      <c r="C15" s="242"/>
      <c r="D15" s="242"/>
      <c r="E15" s="242"/>
      <c r="F15" s="242"/>
      <c r="G15" s="242"/>
      <c r="H15" s="242"/>
      <c r="I15" s="258" t="s">
        <v>701</v>
      </c>
      <c r="J15" s="258"/>
      <c r="K15" s="258"/>
      <c r="L15" s="258"/>
      <c r="M15" s="258"/>
      <c r="N15" s="258"/>
    </row>
    <row r="16" spans="1:14" s="45" customFormat="1" ht="11.25" x14ac:dyDescent="0.2">
      <c r="A16" s="50"/>
      <c r="I16" s="243" t="s">
        <v>3</v>
      </c>
      <c r="J16" s="243"/>
      <c r="K16" s="243"/>
      <c r="L16" s="243"/>
      <c r="M16" s="243"/>
      <c r="N16" s="243"/>
    </row>
    <row r="17" spans="1:14" ht="14.25" customHeight="1" x14ac:dyDescent="0.25">
      <c r="I17" s="243"/>
      <c r="J17" s="243"/>
      <c r="K17" s="243"/>
      <c r="L17" s="243"/>
      <c r="M17" s="243"/>
      <c r="N17" s="243"/>
    </row>
    <row r="18" spans="1:14" s="44" customFormat="1" thickBot="1" x14ac:dyDescent="0.3">
      <c r="A18" s="242" t="s">
        <v>11</v>
      </c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</row>
    <row r="19" spans="1:14" s="37" customFormat="1" ht="55.5" customHeight="1" x14ac:dyDescent="0.2">
      <c r="A19" s="155" t="s">
        <v>4</v>
      </c>
      <c r="B19" s="157" t="s">
        <v>5</v>
      </c>
      <c r="C19" s="158"/>
      <c r="D19" s="158"/>
      <c r="E19" s="158"/>
      <c r="F19" s="158"/>
      <c r="G19" s="158"/>
      <c r="H19" s="159"/>
      <c r="I19" s="163" t="s">
        <v>6</v>
      </c>
      <c r="J19" s="164" t="s">
        <v>695</v>
      </c>
      <c r="K19" s="165"/>
      <c r="L19" s="166" t="s">
        <v>445</v>
      </c>
      <c r="M19" s="165"/>
      <c r="N19" s="134" t="s">
        <v>446</v>
      </c>
    </row>
    <row r="20" spans="1:14" s="37" customFormat="1" ht="45" customHeight="1" x14ac:dyDescent="0.2">
      <c r="A20" s="156"/>
      <c r="B20" s="160"/>
      <c r="C20" s="161"/>
      <c r="D20" s="161"/>
      <c r="E20" s="161"/>
      <c r="F20" s="161"/>
      <c r="G20" s="161"/>
      <c r="H20" s="162"/>
      <c r="I20" s="135"/>
      <c r="J20" s="51" t="s">
        <v>601</v>
      </c>
      <c r="K20" s="52" t="s">
        <v>602</v>
      </c>
      <c r="L20" s="53" t="s">
        <v>7</v>
      </c>
      <c r="M20" s="53" t="s">
        <v>8</v>
      </c>
      <c r="N20" s="135"/>
    </row>
    <row r="21" spans="1:14" s="45" customFormat="1" ht="12.75" thickBot="1" x14ac:dyDescent="0.25">
      <c r="A21" s="54">
        <v>1</v>
      </c>
      <c r="B21" s="255">
        <v>2</v>
      </c>
      <c r="C21" s="256"/>
      <c r="D21" s="256"/>
      <c r="E21" s="256"/>
      <c r="F21" s="256"/>
      <c r="G21" s="256"/>
      <c r="H21" s="257"/>
      <c r="I21" s="55">
        <v>3</v>
      </c>
      <c r="J21" s="56">
        <v>4</v>
      </c>
      <c r="K21" s="57">
        <v>5</v>
      </c>
      <c r="L21" s="54">
        <v>6</v>
      </c>
      <c r="M21" s="54">
        <v>7</v>
      </c>
      <c r="N21" s="54">
        <v>8</v>
      </c>
    </row>
    <row r="22" spans="1:14" ht="16.5" thickBot="1" x14ac:dyDescent="0.3">
      <c r="A22" s="247" t="s">
        <v>12</v>
      </c>
      <c r="B22" s="248"/>
      <c r="C22" s="248"/>
      <c r="D22" s="248"/>
      <c r="E22" s="248"/>
      <c r="F22" s="248"/>
      <c r="G22" s="248"/>
      <c r="H22" s="248"/>
      <c r="I22" s="248"/>
      <c r="J22" s="249"/>
      <c r="K22" s="249"/>
      <c r="L22" s="249"/>
      <c r="M22" s="249"/>
      <c r="N22" s="250"/>
    </row>
    <row r="23" spans="1:14" s="61" customFormat="1" ht="12" x14ac:dyDescent="0.2">
      <c r="A23" s="58" t="s">
        <v>13</v>
      </c>
      <c r="B23" s="252" t="s">
        <v>14</v>
      </c>
      <c r="C23" s="253"/>
      <c r="D23" s="253"/>
      <c r="E23" s="253"/>
      <c r="F23" s="253"/>
      <c r="G23" s="253"/>
      <c r="H23" s="254"/>
      <c r="I23" s="59" t="s">
        <v>15</v>
      </c>
      <c r="J23" s="116">
        <f>J24+J28+J29+J30+J31+J32+J33+J34+J37</f>
        <v>1512.0945541999997</v>
      </c>
      <c r="K23" s="116">
        <f>K24+K28+K29+K30+K31+K32+K33+K34+K37</f>
        <v>1060.8273811397794</v>
      </c>
      <c r="L23" s="116">
        <f>K23-J23</f>
        <v>-451.26717306022033</v>
      </c>
      <c r="M23" s="116">
        <f>L23/J23*100</f>
        <v>-29.84384619379647</v>
      </c>
      <c r="N23" s="60"/>
    </row>
    <row r="24" spans="1:14" s="37" customFormat="1" ht="12" x14ac:dyDescent="0.2">
      <c r="A24" s="2" t="s">
        <v>16</v>
      </c>
      <c r="B24" s="183" t="s">
        <v>17</v>
      </c>
      <c r="C24" s="184"/>
      <c r="D24" s="184"/>
      <c r="E24" s="184"/>
      <c r="F24" s="184"/>
      <c r="G24" s="184"/>
      <c r="H24" s="185"/>
      <c r="I24" s="4" t="s">
        <v>15</v>
      </c>
      <c r="J24" s="106"/>
      <c r="K24" s="106"/>
      <c r="L24" s="106"/>
      <c r="M24" s="106"/>
      <c r="N24" s="5"/>
    </row>
    <row r="25" spans="1:14" s="37" customFormat="1" ht="24" customHeight="1" x14ac:dyDescent="0.2">
      <c r="A25" s="2" t="s">
        <v>18</v>
      </c>
      <c r="B25" s="180" t="s">
        <v>19</v>
      </c>
      <c r="C25" s="181"/>
      <c r="D25" s="181"/>
      <c r="E25" s="181"/>
      <c r="F25" s="181"/>
      <c r="G25" s="181"/>
      <c r="H25" s="182"/>
      <c r="I25" s="4" t="s">
        <v>15</v>
      </c>
      <c r="J25" s="106"/>
      <c r="K25" s="106"/>
      <c r="L25" s="106"/>
      <c r="M25" s="106"/>
      <c r="N25" s="5"/>
    </row>
    <row r="26" spans="1:14" s="37" customFormat="1" ht="24" customHeight="1" x14ac:dyDescent="0.2">
      <c r="A26" s="2" t="s">
        <v>20</v>
      </c>
      <c r="B26" s="180" t="s">
        <v>21</v>
      </c>
      <c r="C26" s="181"/>
      <c r="D26" s="181"/>
      <c r="E26" s="181"/>
      <c r="F26" s="181"/>
      <c r="G26" s="181"/>
      <c r="H26" s="182"/>
      <c r="I26" s="4" t="s">
        <v>15</v>
      </c>
      <c r="J26" s="106"/>
      <c r="K26" s="106"/>
      <c r="L26" s="106"/>
      <c r="M26" s="106"/>
      <c r="N26" s="5"/>
    </row>
    <row r="27" spans="1:14" s="37" customFormat="1" ht="24" customHeight="1" x14ac:dyDescent="0.2">
      <c r="A27" s="2" t="s">
        <v>22</v>
      </c>
      <c r="B27" s="180" t="s">
        <v>23</v>
      </c>
      <c r="C27" s="181"/>
      <c r="D27" s="181"/>
      <c r="E27" s="181"/>
      <c r="F27" s="181"/>
      <c r="G27" s="181"/>
      <c r="H27" s="182"/>
      <c r="I27" s="4" t="s">
        <v>15</v>
      </c>
      <c r="J27" s="106"/>
      <c r="K27" s="106"/>
      <c r="L27" s="106"/>
      <c r="M27" s="106"/>
      <c r="N27" s="5"/>
    </row>
    <row r="28" spans="1:14" s="37" customFormat="1" ht="12" x14ac:dyDescent="0.2">
      <c r="A28" s="2" t="s">
        <v>24</v>
      </c>
      <c r="B28" s="183" t="s">
        <v>25</v>
      </c>
      <c r="C28" s="184"/>
      <c r="D28" s="184"/>
      <c r="E28" s="184"/>
      <c r="F28" s="184"/>
      <c r="G28" s="184"/>
      <c r="H28" s="185"/>
      <c r="I28" s="4" t="s">
        <v>15</v>
      </c>
      <c r="J28" s="106"/>
      <c r="K28" s="106"/>
      <c r="L28" s="106"/>
      <c r="M28" s="106"/>
      <c r="N28" s="5"/>
    </row>
    <row r="29" spans="1:14" s="37" customFormat="1" ht="12" x14ac:dyDescent="0.2">
      <c r="A29" s="2" t="s">
        <v>26</v>
      </c>
      <c r="B29" s="183" t="s">
        <v>27</v>
      </c>
      <c r="C29" s="184"/>
      <c r="D29" s="184"/>
      <c r="E29" s="184"/>
      <c r="F29" s="184"/>
      <c r="G29" s="184"/>
      <c r="H29" s="185"/>
      <c r="I29" s="4" t="s">
        <v>15</v>
      </c>
      <c r="J29" s="106">
        <v>1456.3969999999999</v>
      </c>
      <c r="K29" s="122">
        <f>'[1]9.ОФР'!$Z$14/1000</f>
        <v>1017.8879511397795</v>
      </c>
      <c r="L29" s="106">
        <f>K29-J29</f>
        <v>-438.50904886022045</v>
      </c>
      <c r="M29" s="106">
        <f>L29/J29*100</f>
        <v>-30.109170017530968</v>
      </c>
      <c r="N29" s="5"/>
    </row>
    <row r="30" spans="1:14" s="37" customFormat="1" ht="12" x14ac:dyDescent="0.2">
      <c r="A30" s="2" t="s">
        <v>28</v>
      </c>
      <c r="B30" s="183" t="s">
        <v>29</v>
      </c>
      <c r="C30" s="184"/>
      <c r="D30" s="184"/>
      <c r="E30" s="184"/>
      <c r="F30" s="184"/>
      <c r="G30" s="184"/>
      <c r="H30" s="185"/>
      <c r="I30" s="4" t="s">
        <v>15</v>
      </c>
      <c r="J30" s="106"/>
      <c r="K30" s="122"/>
      <c r="L30" s="106"/>
      <c r="M30" s="106"/>
      <c r="N30" s="5"/>
    </row>
    <row r="31" spans="1:14" s="37" customFormat="1" ht="12" x14ac:dyDescent="0.2">
      <c r="A31" s="2" t="s">
        <v>30</v>
      </c>
      <c r="B31" s="183" t="s">
        <v>31</v>
      </c>
      <c r="C31" s="184"/>
      <c r="D31" s="184"/>
      <c r="E31" s="184"/>
      <c r="F31" s="184"/>
      <c r="G31" s="184"/>
      <c r="H31" s="185"/>
      <c r="I31" s="4" t="s">
        <v>15</v>
      </c>
      <c r="J31" s="106">
        <v>25.077554200000005</v>
      </c>
      <c r="K31" s="122">
        <f>'[1]9.ОФР'!$Z$15/1000</f>
        <v>9.7119099999999996</v>
      </c>
      <c r="L31" s="106">
        <f>K31-J31</f>
        <v>-15.365644200000006</v>
      </c>
      <c r="M31" s="106">
        <f>L31/J31*100</f>
        <v>-61.272499213659373</v>
      </c>
      <c r="N31" s="5"/>
    </row>
    <row r="32" spans="1:14" s="37" customFormat="1" ht="12" x14ac:dyDescent="0.2">
      <c r="A32" s="2" t="s">
        <v>32</v>
      </c>
      <c r="B32" s="183" t="s">
        <v>33</v>
      </c>
      <c r="C32" s="184"/>
      <c r="D32" s="184"/>
      <c r="E32" s="184"/>
      <c r="F32" s="184"/>
      <c r="G32" s="184"/>
      <c r="H32" s="185"/>
      <c r="I32" s="4" t="s">
        <v>15</v>
      </c>
      <c r="J32" s="106"/>
      <c r="K32" s="122"/>
      <c r="L32" s="106"/>
      <c r="M32" s="106"/>
      <c r="N32" s="5"/>
    </row>
    <row r="33" spans="1:16" s="37" customFormat="1" ht="12" x14ac:dyDescent="0.2">
      <c r="A33" s="2" t="s">
        <v>34</v>
      </c>
      <c r="B33" s="183" t="s">
        <v>35</v>
      </c>
      <c r="C33" s="184"/>
      <c r="D33" s="184"/>
      <c r="E33" s="184"/>
      <c r="F33" s="184"/>
      <c r="G33" s="184"/>
      <c r="H33" s="185"/>
      <c r="I33" s="4" t="s">
        <v>15</v>
      </c>
      <c r="J33" s="106"/>
      <c r="K33" s="122"/>
      <c r="L33" s="106"/>
      <c r="M33" s="106"/>
      <c r="N33" s="5"/>
    </row>
    <row r="34" spans="1:16" s="37" customFormat="1" ht="24" customHeight="1" x14ac:dyDescent="0.2">
      <c r="A34" s="2" t="s">
        <v>36</v>
      </c>
      <c r="B34" s="180" t="s">
        <v>37</v>
      </c>
      <c r="C34" s="181"/>
      <c r="D34" s="181"/>
      <c r="E34" s="181"/>
      <c r="F34" s="181"/>
      <c r="G34" s="181"/>
      <c r="H34" s="182"/>
      <c r="I34" s="4" t="s">
        <v>15</v>
      </c>
      <c r="J34" s="106"/>
      <c r="K34" s="122"/>
      <c r="L34" s="106"/>
      <c r="M34" s="106"/>
      <c r="N34" s="5"/>
    </row>
    <row r="35" spans="1:16" s="37" customFormat="1" ht="12" x14ac:dyDescent="0.2">
      <c r="A35" s="2" t="s">
        <v>38</v>
      </c>
      <c r="B35" s="146" t="s">
        <v>39</v>
      </c>
      <c r="C35" s="147"/>
      <c r="D35" s="147"/>
      <c r="E35" s="147"/>
      <c r="F35" s="147"/>
      <c r="G35" s="147"/>
      <c r="H35" s="148"/>
      <c r="I35" s="4" t="s">
        <v>15</v>
      </c>
      <c r="J35" s="106"/>
      <c r="K35" s="122"/>
      <c r="L35" s="106"/>
      <c r="M35" s="106"/>
      <c r="N35" s="5"/>
    </row>
    <row r="36" spans="1:16" s="37" customFormat="1" ht="12" x14ac:dyDescent="0.2">
      <c r="A36" s="2" t="s">
        <v>40</v>
      </c>
      <c r="B36" s="146" t="s">
        <v>41</v>
      </c>
      <c r="C36" s="147"/>
      <c r="D36" s="147"/>
      <c r="E36" s="147"/>
      <c r="F36" s="147"/>
      <c r="G36" s="147"/>
      <c r="H36" s="148"/>
      <c r="I36" s="4" t="s">
        <v>15</v>
      </c>
      <c r="J36" s="106"/>
      <c r="K36" s="122"/>
      <c r="L36" s="106"/>
      <c r="M36" s="106"/>
      <c r="N36" s="5"/>
    </row>
    <row r="37" spans="1:16" s="37" customFormat="1" ht="12.75" thickBot="1" x14ac:dyDescent="0.25">
      <c r="A37" s="1" t="s">
        <v>42</v>
      </c>
      <c r="B37" s="207" t="s">
        <v>43</v>
      </c>
      <c r="C37" s="208"/>
      <c r="D37" s="208"/>
      <c r="E37" s="208"/>
      <c r="F37" s="208"/>
      <c r="G37" s="208"/>
      <c r="H37" s="209"/>
      <c r="I37" s="63" t="s">
        <v>15</v>
      </c>
      <c r="J37" s="106">
        <v>30.62</v>
      </c>
      <c r="K37" s="123">
        <f>'[1]9.ОФР'!$Z$17/1000</f>
        <v>33.227519999999998</v>
      </c>
      <c r="L37" s="115">
        <f>K37-J37</f>
        <v>2.6075199999999974</v>
      </c>
      <c r="M37" s="114">
        <f>L37/J37*100</f>
        <v>8.5157413455257913</v>
      </c>
      <c r="N37" s="66"/>
    </row>
    <row r="38" spans="1:16" s="61" customFormat="1" ht="24" customHeight="1" x14ac:dyDescent="0.2">
      <c r="A38" s="67" t="s">
        <v>44</v>
      </c>
      <c r="B38" s="238" t="s">
        <v>45</v>
      </c>
      <c r="C38" s="239"/>
      <c r="D38" s="239"/>
      <c r="E38" s="239"/>
      <c r="F38" s="239"/>
      <c r="G38" s="239"/>
      <c r="H38" s="240"/>
      <c r="I38" s="68" t="s">
        <v>15</v>
      </c>
      <c r="J38" s="116">
        <f>J44+J46+J52</f>
        <v>1038.440931806</v>
      </c>
      <c r="K38" s="116">
        <f>K44+K46+K52</f>
        <v>821.51793521699994</v>
      </c>
      <c r="L38" s="116">
        <f>K38-J38</f>
        <v>-216.92299658900004</v>
      </c>
      <c r="M38" s="116">
        <f>L38/J38*100</f>
        <v>-20.889295668626946</v>
      </c>
      <c r="N38" s="69"/>
      <c r="O38" s="70"/>
      <c r="P38" s="100"/>
    </row>
    <row r="39" spans="1:16" s="37" customFormat="1" ht="12" x14ac:dyDescent="0.2">
      <c r="A39" s="2" t="s">
        <v>46</v>
      </c>
      <c r="B39" s="183" t="s">
        <v>17</v>
      </c>
      <c r="C39" s="184"/>
      <c r="D39" s="184"/>
      <c r="E39" s="184"/>
      <c r="F39" s="184"/>
      <c r="G39" s="184"/>
      <c r="H39" s="185"/>
      <c r="I39" s="4" t="s">
        <v>15</v>
      </c>
      <c r="J39" s="106"/>
      <c r="K39" s="106"/>
      <c r="L39" s="106"/>
      <c r="M39" s="106"/>
      <c r="N39" s="5"/>
    </row>
    <row r="40" spans="1:16" s="37" customFormat="1" ht="24" customHeight="1" x14ac:dyDescent="0.2">
      <c r="A40" s="2" t="s">
        <v>47</v>
      </c>
      <c r="B40" s="149" t="s">
        <v>19</v>
      </c>
      <c r="C40" s="150"/>
      <c r="D40" s="150"/>
      <c r="E40" s="150"/>
      <c r="F40" s="150"/>
      <c r="G40" s="150"/>
      <c r="H40" s="151"/>
      <c r="I40" s="4" t="s">
        <v>15</v>
      </c>
      <c r="J40" s="106"/>
      <c r="K40" s="106"/>
      <c r="L40" s="106"/>
      <c r="M40" s="106"/>
      <c r="N40" s="5"/>
    </row>
    <row r="41" spans="1:16" s="37" customFormat="1" ht="24" customHeight="1" x14ac:dyDescent="0.2">
      <c r="A41" s="2" t="s">
        <v>48</v>
      </c>
      <c r="B41" s="149" t="s">
        <v>21</v>
      </c>
      <c r="C41" s="150"/>
      <c r="D41" s="150"/>
      <c r="E41" s="150"/>
      <c r="F41" s="150"/>
      <c r="G41" s="150"/>
      <c r="H41" s="151"/>
      <c r="I41" s="4" t="s">
        <v>15</v>
      </c>
      <c r="J41" s="106"/>
      <c r="K41" s="106"/>
      <c r="L41" s="106"/>
      <c r="M41" s="106"/>
      <c r="N41" s="5"/>
    </row>
    <row r="42" spans="1:16" s="37" customFormat="1" ht="24" customHeight="1" x14ac:dyDescent="0.2">
      <c r="A42" s="2" t="s">
        <v>49</v>
      </c>
      <c r="B42" s="149" t="s">
        <v>23</v>
      </c>
      <c r="C42" s="150"/>
      <c r="D42" s="150"/>
      <c r="E42" s="150"/>
      <c r="F42" s="150"/>
      <c r="G42" s="150"/>
      <c r="H42" s="151"/>
      <c r="I42" s="4" t="s">
        <v>15</v>
      </c>
      <c r="J42" s="106"/>
      <c r="K42" s="106"/>
      <c r="L42" s="106"/>
      <c r="M42" s="106"/>
      <c r="N42" s="5"/>
    </row>
    <row r="43" spans="1:16" s="37" customFormat="1" ht="12" x14ac:dyDescent="0.2">
      <c r="A43" s="2" t="s">
        <v>50</v>
      </c>
      <c r="B43" s="183" t="s">
        <v>25</v>
      </c>
      <c r="C43" s="184"/>
      <c r="D43" s="184"/>
      <c r="E43" s="184"/>
      <c r="F43" s="184"/>
      <c r="G43" s="184"/>
      <c r="H43" s="185"/>
      <c r="I43" s="4" t="s">
        <v>15</v>
      </c>
      <c r="J43" s="106"/>
      <c r="K43" s="106"/>
      <c r="L43" s="106"/>
      <c r="M43" s="106"/>
      <c r="N43" s="5"/>
    </row>
    <row r="44" spans="1:16" s="37" customFormat="1" ht="12" x14ac:dyDescent="0.2">
      <c r="A44" s="2" t="s">
        <v>51</v>
      </c>
      <c r="B44" s="183" t="s">
        <v>27</v>
      </c>
      <c r="C44" s="184"/>
      <c r="D44" s="184"/>
      <c r="E44" s="184"/>
      <c r="F44" s="184"/>
      <c r="G44" s="184"/>
      <c r="H44" s="185"/>
      <c r="I44" s="4" t="s">
        <v>15</v>
      </c>
      <c r="J44" s="106">
        <v>1027.9297000000001</v>
      </c>
      <c r="K44" s="106">
        <f>-'[1]9.ОФР'!$Z$20/1000</f>
        <v>813.76576228699992</v>
      </c>
      <c r="L44" s="106">
        <f>K44-J44</f>
        <v>-214.16393771300022</v>
      </c>
      <c r="M44" s="106">
        <f>L44/J44*100</f>
        <v>-20.834492642152494</v>
      </c>
      <c r="N44" s="5"/>
    </row>
    <row r="45" spans="1:16" s="37" customFormat="1" ht="12" x14ac:dyDescent="0.2">
      <c r="A45" s="2" t="s">
        <v>52</v>
      </c>
      <c r="B45" s="183" t="s">
        <v>29</v>
      </c>
      <c r="C45" s="184"/>
      <c r="D45" s="184"/>
      <c r="E45" s="184"/>
      <c r="F45" s="184"/>
      <c r="G45" s="184"/>
      <c r="H45" s="185"/>
      <c r="I45" s="4" t="s">
        <v>15</v>
      </c>
      <c r="J45" s="106"/>
      <c r="K45" s="106"/>
      <c r="L45" s="106"/>
      <c r="M45" s="106"/>
      <c r="N45" s="5"/>
    </row>
    <row r="46" spans="1:16" s="37" customFormat="1" ht="12" x14ac:dyDescent="0.2">
      <c r="A46" s="2" t="s">
        <v>53</v>
      </c>
      <c r="B46" s="183" t="s">
        <v>31</v>
      </c>
      <c r="C46" s="184"/>
      <c r="D46" s="184"/>
      <c r="E46" s="184"/>
      <c r="F46" s="184"/>
      <c r="G46" s="184"/>
      <c r="H46" s="185"/>
      <c r="I46" s="4" t="s">
        <v>15</v>
      </c>
      <c r="J46" s="106">
        <v>3.6912318060000002</v>
      </c>
      <c r="K46" s="106">
        <f>-'[1]9.ОФР'!$Z$21/1000</f>
        <v>4.6072829300000002</v>
      </c>
      <c r="L46" s="106">
        <f>K46-J46</f>
        <v>0.91605112399999999</v>
      </c>
      <c r="M46" s="106">
        <f>L46/J46*100</f>
        <v>24.816949250138748</v>
      </c>
      <c r="N46" s="5"/>
    </row>
    <row r="47" spans="1:16" s="37" customFormat="1" ht="12" x14ac:dyDescent="0.2">
      <c r="A47" s="2" t="s">
        <v>54</v>
      </c>
      <c r="B47" s="183" t="s">
        <v>33</v>
      </c>
      <c r="C47" s="184"/>
      <c r="D47" s="184"/>
      <c r="E47" s="184"/>
      <c r="F47" s="184"/>
      <c r="G47" s="184"/>
      <c r="H47" s="185"/>
      <c r="I47" s="4" t="s">
        <v>15</v>
      </c>
      <c r="J47" s="106"/>
      <c r="K47" s="106"/>
      <c r="L47" s="106"/>
      <c r="M47" s="106"/>
      <c r="N47" s="5"/>
    </row>
    <row r="48" spans="1:16" s="37" customFormat="1" ht="12" x14ac:dyDescent="0.2">
      <c r="A48" s="2" t="s">
        <v>55</v>
      </c>
      <c r="B48" s="183" t="s">
        <v>35</v>
      </c>
      <c r="C48" s="184"/>
      <c r="D48" s="184"/>
      <c r="E48" s="184"/>
      <c r="F48" s="184"/>
      <c r="G48" s="184"/>
      <c r="H48" s="185"/>
      <c r="I48" s="4" t="s">
        <v>15</v>
      </c>
      <c r="J48" s="106"/>
      <c r="K48" s="106"/>
      <c r="L48" s="106"/>
      <c r="M48" s="106"/>
      <c r="N48" s="5"/>
    </row>
    <row r="49" spans="1:17" s="37" customFormat="1" ht="24" customHeight="1" x14ac:dyDescent="0.2">
      <c r="A49" s="2" t="s">
        <v>56</v>
      </c>
      <c r="B49" s="180" t="s">
        <v>37</v>
      </c>
      <c r="C49" s="181"/>
      <c r="D49" s="181"/>
      <c r="E49" s="181"/>
      <c r="F49" s="181"/>
      <c r="G49" s="181"/>
      <c r="H49" s="182"/>
      <c r="I49" s="4" t="s">
        <v>15</v>
      </c>
      <c r="J49" s="106"/>
      <c r="K49" s="106"/>
      <c r="L49" s="106"/>
      <c r="M49" s="106"/>
      <c r="N49" s="5"/>
    </row>
    <row r="50" spans="1:17" s="37" customFormat="1" ht="12" x14ac:dyDescent="0.2">
      <c r="A50" s="2" t="s">
        <v>57</v>
      </c>
      <c r="B50" s="146" t="s">
        <v>39</v>
      </c>
      <c r="C50" s="147"/>
      <c r="D50" s="147"/>
      <c r="E50" s="147"/>
      <c r="F50" s="147"/>
      <c r="G50" s="147"/>
      <c r="H50" s="148"/>
      <c r="I50" s="4" t="s">
        <v>15</v>
      </c>
      <c r="J50" s="106"/>
      <c r="K50" s="106"/>
      <c r="L50" s="106"/>
      <c r="M50" s="106"/>
      <c r="N50" s="5"/>
    </row>
    <row r="51" spans="1:17" s="37" customFormat="1" ht="12" x14ac:dyDescent="0.2">
      <c r="A51" s="2" t="s">
        <v>58</v>
      </c>
      <c r="B51" s="146" t="s">
        <v>41</v>
      </c>
      <c r="C51" s="147"/>
      <c r="D51" s="147"/>
      <c r="E51" s="147"/>
      <c r="F51" s="147"/>
      <c r="G51" s="147"/>
      <c r="H51" s="148"/>
      <c r="I51" s="4" t="s">
        <v>15</v>
      </c>
      <c r="J51" s="106"/>
      <c r="K51" s="106"/>
      <c r="L51" s="106"/>
      <c r="M51" s="106"/>
      <c r="N51" s="5"/>
      <c r="P51" s="131"/>
      <c r="Q51" s="131"/>
    </row>
    <row r="52" spans="1:17" s="37" customFormat="1" ht="12.75" thickBot="1" x14ac:dyDescent="0.25">
      <c r="A52" s="83" t="s">
        <v>59</v>
      </c>
      <c r="B52" s="174" t="s">
        <v>43</v>
      </c>
      <c r="C52" s="175"/>
      <c r="D52" s="175"/>
      <c r="E52" s="175"/>
      <c r="F52" s="175"/>
      <c r="G52" s="175"/>
      <c r="H52" s="176"/>
      <c r="I52" s="84" t="s">
        <v>15</v>
      </c>
      <c r="J52" s="115">
        <v>6.82</v>
      </c>
      <c r="K52" s="115">
        <f>-'[1]9.ОФР'!$Z$23/1000</f>
        <v>3.1448899999999997</v>
      </c>
      <c r="L52" s="115">
        <f>K52-J52</f>
        <v>-3.6751100000000005</v>
      </c>
      <c r="M52" s="114">
        <f>L52/J52*100</f>
        <v>-53.887243401759534</v>
      </c>
      <c r="N52" s="85"/>
      <c r="P52" s="131"/>
      <c r="Q52" s="131"/>
    </row>
    <row r="53" spans="1:17" s="61" customFormat="1" ht="12" x14ac:dyDescent="0.2">
      <c r="A53" s="76" t="s">
        <v>60</v>
      </c>
      <c r="B53" s="235" t="s">
        <v>61</v>
      </c>
      <c r="C53" s="236"/>
      <c r="D53" s="236"/>
      <c r="E53" s="236"/>
      <c r="F53" s="236"/>
      <c r="G53" s="236"/>
      <c r="H53" s="237"/>
      <c r="I53" s="77" t="s">
        <v>15</v>
      </c>
      <c r="J53" s="116">
        <f>J57+J60+J54+J61</f>
        <v>535.95299999999997</v>
      </c>
      <c r="K53" s="116">
        <f>K57+K60+K54+K61</f>
        <v>283.03567228699995</v>
      </c>
      <c r="L53" s="116">
        <f>K53-J53</f>
        <v>-252.91732771300002</v>
      </c>
      <c r="M53" s="116">
        <f>L53/J53*100</f>
        <v>-47.190206550387821</v>
      </c>
      <c r="N53" s="75"/>
    </row>
    <row r="54" spans="1:17" s="37" customFormat="1" ht="12" x14ac:dyDescent="0.2">
      <c r="A54" s="2" t="s">
        <v>47</v>
      </c>
      <c r="B54" s="146" t="s">
        <v>62</v>
      </c>
      <c r="C54" s="147"/>
      <c r="D54" s="147"/>
      <c r="E54" s="147"/>
      <c r="F54" s="147"/>
      <c r="G54" s="147"/>
      <c r="H54" s="148"/>
      <c r="I54" s="4" t="s">
        <v>15</v>
      </c>
      <c r="J54" s="106"/>
      <c r="K54" s="106"/>
      <c r="L54" s="106"/>
      <c r="M54" s="106"/>
      <c r="N54" s="5"/>
    </row>
    <row r="55" spans="1:17" s="37" customFormat="1" ht="12" x14ac:dyDescent="0.2">
      <c r="A55" s="2" t="s">
        <v>48</v>
      </c>
      <c r="B55" s="146" t="s">
        <v>63</v>
      </c>
      <c r="C55" s="147"/>
      <c r="D55" s="147"/>
      <c r="E55" s="147"/>
      <c r="F55" s="147"/>
      <c r="G55" s="147"/>
      <c r="H55" s="148"/>
      <c r="I55" s="4" t="s">
        <v>15</v>
      </c>
      <c r="J55" s="106">
        <v>519.03</v>
      </c>
      <c r="K55" s="106">
        <f>K56+K59</f>
        <v>279.52808228699996</v>
      </c>
      <c r="L55" s="106">
        <f>K55-J55</f>
        <v>-239.50191771300001</v>
      </c>
      <c r="M55" s="106">
        <f t="shared" ref="M55:M57" si="0">L55/J55*100</f>
        <v>-46.144137663140867</v>
      </c>
      <c r="N55" s="5"/>
    </row>
    <row r="56" spans="1:17" s="37" customFormat="1" ht="12" x14ac:dyDescent="0.2">
      <c r="A56" s="2" t="s">
        <v>64</v>
      </c>
      <c r="B56" s="167" t="s">
        <v>65</v>
      </c>
      <c r="C56" s="168"/>
      <c r="D56" s="168"/>
      <c r="E56" s="168"/>
      <c r="F56" s="168"/>
      <c r="G56" s="168"/>
      <c r="H56" s="169"/>
      <c r="I56" s="4" t="s">
        <v>15</v>
      </c>
      <c r="J56" s="106">
        <v>519.03</v>
      </c>
      <c r="K56" s="106">
        <f>K57+K58</f>
        <v>279.52808228699996</v>
      </c>
      <c r="L56" s="106">
        <f>K56-J56</f>
        <v>-239.50191771300001</v>
      </c>
      <c r="M56" s="106">
        <f t="shared" si="0"/>
        <v>-46.144137663140867</v>
      </c>
      <c r="N56" s="5"/>
    </row>
    <row r="57" spans="1:17" s="37" customFormat="1" ht="12" customHeight="1" x14ac:dyDescent="0.2">
      <c r="A57" s="2" t="s">
        <v>66</v>
      </c>
      <c r="B57" s="192" t="s">
        <v>67</v>
      </c>
      <c r="C57" s="193"/>
      <c r="D57" s="193"/>
      <c r="E57" s="193"/>
      <c r="F57" s="193"/>
      <c r="G57" s="193"/>
      <c r="H57" s="194"/>
      <c r="I57" s="4" t="s">
        <v>15</v>
      </c>
      <c r="J57" s="106">
        <v>519.03</v>
      </c>
      <c r="K57" s="106">
        <f>'[1]11. БДР'!$Z$94/1000</f>
        <v>279.52808228699996</v>
      </c>
      <c r="L57" s="106">
        <f>K57-J57</f>
        <v>-239.50191771300001</v>
      </c>
      <c r="M57" s="106">
        <f t="shared" si="0"/>
        <v>-46.144137663140867</v>
      </c>
      <c r="N57" s="5"/>
    </row>
    <row r="58" spans="1:17" s="37" customFormat="1" ht="12" x14ac:dyDescent="0.2">
      <c r="A58" s="2" t="s">
        <v>68</v>
      </c>
      <c r="B58" s="192" t="s">
        <v>69</v>
      </c>
      <c r="C58" s="193"/>
      <c r="D58" s="193"/>
      <c r="E58" s="193"/>
      <c r="F58" s="193"/>
      <c r="G58" s="193"/>
      <c r="H58" s="194"/>
      <c r="I58" s="4" t="s">
        <v>15</v>
      </c>
      <c r="J58" s="106"/>
      <c r="K58" s="106"/>
      <c r="L58" s="106"/>
      <c r="M58" s="106"/>
      <c r="N58" s="5"/>
    </row>
    <row r="59" spans="1:17" s="37" customFormat="1" ht="12" x14ac:dyDescent="0.2">
      <c r="A59" s="2" t="s">
        <v>70</v>
      </c>
      <c r="B59" s="167" t="s">
        <v>71</v>
      </c>
      <c r="C59" s="168"/>
      <c r="D59" s="168"/>
      <c r="E59" s="168"/>
      <c r="F59" s="168"/>
      <c r="G59" s="168"/>
      <c r="H59" s="169"/>
      <c r="I59" s="4" t="s">
        <v>15</v>
      </c>
      <c r="J59" s="106"/>
      <c r="K59" s="106"/>
      <c r="L59" s="106"/>
      <c r="M59" s="106"/>
      <c r="N59" s="5"/>
    </row>
    <row r="60" spans="1:17" s="37" customFormat="1" ht="12" x14ac:dyDescent="0.2">
      <c r="A60" s="2" t="s">
        <v>49</v>
      </c>
      <c r="B60" s="146" t="s">
        <v>72</v>
      </c>
      <c r="C60" s="147"/>
      <c r="D60" s="147"/>
      <c r="E60" s="147"/>
      <c r="F60" s="147"/>
      <c r="G60" s="147"/>
      <c r="H60" s="148"/>
      <c r="I60" s="4" t="s">
        <v>15</v>
      </c>
      <c r="J60" s="106">
        <v>16.922999999999998</v>
      </c>
      <c r="K60" s="106">
        <f>'[1]11. БДР'!$Z$91/1000-18.20646</f>
        <v>3.5075900000000004</v>
      </c>
      <c r="L60" s="106">
        <f>K60-J60</f>
        <v>-13.415409999999998</v>
      </c>
      <c r="M60" s="106">
        <f>L60/J60*100</f>
        <v>-79.273237605625482</v>
      </c>
      <c r="N60" s="5"/>
    </row>
    <row r="61" spans="1:17" s="37" customFormat="1" ht="12.75" thickBot="1" x14ac:dyDescent="0.25">
      <c r="A61" s="1" t="s">
        <v>73</v>
      </c>
      <c r="B61" s="207" t="s">
        <v>74</v>
      </c>
      <c r="C61" s="208"/>
      <c r="D61" s="208"/>
      <c r="E61" s="208"/>
      <c r="F61" s="208"/>
      <c r="G61" s="208"/>
      <c r="H61" s="209"/>
      <c r="I61" s="63" t="s">
        <v>15</v>
      </c>
      <c r="J61" s="117"/>
      <c r="K61" s="117"/>
      <c r="L61" s="117"/>
      <c r="M61" s="117"/>
      <c r="N61" s="66"/>
    </row>
    <row r="62" spans="1:17" s="61" customFormat="1" ht="12" x14ac:dyDescent="0.2">
      <c r="A62" s="76" t="s">
        <v>75</v>
      </c>
      <c r="B62" s="235" t="s">
        <v>76</v>
      </c>
      <c r="C62" s="236"/>
      <c r="D62" s="236"/>
      <c r="E62" s="236"/>
      <c r="F62" s="236"/>
      <c r="G62" s="236"/>
      <c r="H62" s="237"/>
      <c r="I62" s="77" t="s">
        <v>15</v>
      </c>
      <c r="J62" s="116">
        <v>6.6840000000000002</v>
      </c>
      <c r="K62" s="116">
        <f>K67</f>
        <v>45.670909999999978</v>
      </c>
      <c r="L62" s="116">
        <f>K62-J62</f>
        <v>38.98690999999998</v>
      </c>
      <c r="M62" s="116">
        <f>L62/J62*100</f>
        <v>583.28710353081954</v>
      </c>
      <c r="N62" s="75"/>
    </row>
    <row r="63" spans="1:17" s="37" customFormat="1" ht="24" customHeight="1" x14ac:dyDescent="0.2">
      <c r="A63" s="2" t="s">
        <v>77</v>
      </c>
      <c r="B63" s="149" t="s">
        <v>78</v>
      </c>
      <c r="C63" s="150"/>
      <c r="D63" s="150"/>
      <c r="E63" s="150"/>
      <c r="F63" s="150"/>
      <c r="G63" s="150"/>
      <c r="H63" s="151"/>
      <c r="I63" s="4" t="s">
        <v>15</v>
      </c>
      <c r="J63" s="106"/>
      <c r="K63" s="106"/>
      <c r="L63" s="106"/>
      <c r="M63" s="106"/>
      <c r="N63" s="5"/>
    </row>
    <row r="64" spans="1:17" s="37" customFormat="1" ht="24" customHeight="1" x14ac:dyDescent="0.2">
      <c r="A64" s="2" t="s">
        <v>79</v>
      </c>
      <c r="B64" s="149" t="s">
        <v>80</v>
      </c>
      <c r="C64" s="150"/>
      <c r="D64" s="150"/>
      <c r="E64" s="150"/>
      <c r="F64" s="150"/>
      <c r="G64" s="150"/>
      <c r="H64" s="151"/>
      <c r="I64" s="4" t="s">
        <v>15</v>
      </c>
      <c r="J64" s="106"/>
      <c r="K64" s="106"/>
      <c r="L64" s="106"/>
      <c r="M64" s="106"/>
      <c r="N64" s="5"/>
    </row>
    <row r="65" spans="1:14" s="37" customFormat="1" ht="12" x14ac:dyDescent="0.2">
      <c r="A65" s="2" t="s">
        <v>81</v>
      </c>
      <c r="B65" s="146" t="s">
        <v>82</v>
      </c>
      <c r="C65" s="147"/>
      <c r="D65" s="147"/>
      <c r="E65" s="147"/>
      <c r="F65" s="147"/>
      <c r="G65" s="147"/>
      <c r="H65" s="148"/>
      <c r="I65" s="4" t="s">
        <v>15</v>
      </c>
      <c r="J65" s="106"/>
      <c r="K65" s="106"/>
      <c r="L65" s="106"/>
      <c r="M65" s="106"/>
      <c r="N65" s="5"/>
    </row>
    <row r="66" spans="1:14" s="37" customFormat="1" ht="12" x14ac:dyDescent="0.2">
      <c r="A66" s="2" t="s">
        <v>83</v>
      </c>
      <c r="B66" s="146" t="s">
        <v>84</v>
      </c>
      <c r="C66" s="147"/>
      <c r="D66" s="147"/>
      <c r="E66" s="147"/>
      <c r="F66" s="147"/>
      <c r="G66" s="147"/>
      <c r="H66" s="148"/>
      <c r="I66" s="4" t="s">
        <v>15</v>
      </c>
      <c r="J66" s="106"/>
      <c r="K66" s="106"/>
      <c r="L66" s="106"/>
      <c r="M66" s="106"/>
      <c r="N66" s="5"/>
    </row>
    <row r="67" spans="1:14" s="37" customFormat="1" ht="12.75" thickBot="1" x14ac:dyDescent="0.25">
      <c r="A67" s="1" t="s">
        <v>85</v>
      </c>
      <c r="B67" s="207" t="s">
        <v>86</v>
      </c>
      <c r="C67" s="208"/>
      <c r="D67" s="208"/>
      <c r="E67" s="208"/>
      <c r="F67" s="208"/>
      <c r="G67" s="208"/>
      <c r="H67" s="209"/>
      <c r="I67" s="63" t="s">
        <v>15</v>
      </c>
      <c r="J67" s="117">
        <v>6.6840000000000002</v>
      </c>
      <c r="K67" s="117">
        <f>'[1]11. БДР'!$Z$110/1000-51.9637</f>
        <v>45.670909999999978</v>
      </c>
      <c r="L67" s="117">
        <f>K67-J67</f>
        <v>38.98690999999998</v>
      </c>
      <c r="M67" s="106">
        <f t="shared" ref="M67" si="1">L67/J67*100</f>
        <v>583.28710353081954</v>
      </c>
      <c r="N67" s="66" t="s">
        <v>697</v>
      </c>
    </row>
    <row r="68" spans="1:14" s="61" customFormat="1" ht="12" x14ac:dyDescent="0.2">
      <c r="A68" s="76" t="s">
        <v>87</v>
      </c>
      <c r="B68" s="235" t="s">
        <v>88</v>
      </c>
      <c r="C68" s="236"/>
      <c r="D68" s="236"/>
      <c r="E68" s="236"/>
      <c r="F68" s="236"/>
      <c r="G68" s="236"/>
      <c r="H68" s="237"/>
      <c r="I68" s="77" t="s">
        <v>15</v>
      </c>
      <c r="J68" s="116">
        <v>228.49</v>
      </c>
      <c r="K68" s="116">
        <f>'[1]11. БДР'!$Z$128/1000</f>
        <v>143.04173793000004</v>
      </c>
      <c r="L68" s="116">
        <f t="shared" ref="L68:L73" si="2">K68-J68</f>
        <v>-85.44826206999997</v>
      </c>
      <c r="M68" s="116">
        <f>L68/J68*100</f>
        <v>-37.396937314543294</v>
      </c>
      <c r="N68" s="75"/>
    </row>
    <row r="69" spans="1:14" s="61" customFormat="1" ht="12" x14ac:dyDescent="0.2">
      <c r="A69" s="71" t="s">
        <v>89</v>
      </c>
      <c r="B69" s="232" t="s">
        <v>90</v>
      </c>
      <c r="C69" s="233"/>
      <c r="D69" s="233"/>
      <c r="E69" s="233"/>
      <c r="F69" s="233"/>
      <c r="G69" s="233"/>
      <c r="H69" s="234"/>
      <c r="I69" s="72" t="s">
        <v>15</v>
      </c>
      <c r="J69" s="108">
        <v>215.13105800110083</v>
      </c>
      <c r="K69" s="108">
        <f>'[1]11. БДР'!$Z$122/1000</f>
        <v>210.18996999999999</v>
      </c>
      <c r="L69" s="108">
        <f t="shared" si="2"/>
        <v>-4.9410880011008373</v>
      </c>
      <c r="M69" s="108">
        <f>L69/J69*100</f>
        <v>-2.2967804123733515</v>
      </c>
      <c r="N69" s="73"/>
    </row>
    <row r="70" spans="1:14" s="61" customFormat="1" ht="12" x14ac:dyDescent="0.2">
      <c r="A70" s="71" t="s">
        <v>91</v>
      </c>
      <c r="B70" s="232" t="s">
        <v>92</v>
      </c>
      <c r="C70" s="233"/>
      <c r="D70" s="233"/>
      <c r="E70" s="233"/>
      <c r="F70" s="233"/>
      <c r="G70" s="233"/>
      <c r="H70" s="234"/>
      <c r="I70" s="72" t="s">
        <v>15</v>
      </c>
      <c r="J70" s="108">
        <v>67.937660000000008</v>
      </c>
      <c r="K70" s="108">
        <f>K71+K72</f>
        <v>38.60369</v>
      </c>
      <c r="L70" s="108">
        <f t="shared" si="2"/>
        <v>-29.333970000000008</v>
      </c>
      <c r="M70" s="108">
        <f>L70/J70*100</f>
        <v>-43.177775036702769</v>
      </c>
      <c r="N70" s="74"/>
    </row>
    <row r="71" spans="1:14" s="37" customFormat="1" ht="12" x14ac:dyDescent="0.2">
      <c r="A71" s="2" t="s">
        <v>93</v>
      </c>
      <c r="B71" s="146" t="s">
        <v>94</v>
      </c>
      <c r="C71" s="147"/>
      <c r="D71" s="147"/>
      <c r="E71" s="147"/>
      <c r="F71" s="147"/>
      <c r="G71" s="147"/>
      <c r="H71" s="148"/>
      <c r="I71" s="4" t="s">
        <v>15</v>
      </c>
      <c r="J71" s="106">
        <v>66.544520000000006</v>
      </c>
      <c r="K71" s="106">
        <f>'[1]11. БДР'!$Z$156/1000</f>
        <v>37.323869999999999</v>
      </c>
      <c r="L71" s="106">
        <f t="shared" si="2"/>
        <v>-29.220650000000006</v>
      </c>
      <c r="M71" s="106">
        <f t="shared" ref="M71:M72" si="3">L71/J71*100</f>
        <v>-43.911429521168692</v>
      </c>
      <c r="N71" s="5"/>
    </row>
    <row r="72" spans="1:14" s="37" customFormat="1" ht="12" x14ac:dyDescent="0.2">
      <c r="A72" s="2" t="s">
        <v>95</v>
      </c>
      <c r="B72" s="146" t="s">
        <v>96</v>
      </c>
      <c r="C72" s="147"/>
      <c r="D72" s="147"/>
      <c r="E72" s="147"/>
      <c r="F72" s="147"/>
      <c r="G72" s="147"/>
      <c r="H72" s="148"/>
      <c r="I72" s="4" t="s">
        <v>15</v>
      </c>
      <c r="J72" s="106">
        <v>1.39314</v>
      </c>
      <c r="K72" s="106">
        <f>'[1]11. БДР'!$Z$154/1000+'[1]11. БДР'!$Z$155/1000</f>
        <v>1.27982</v>
      </c>
      <c r="L72" s="106">
        <f t="shared" si="2"/>
        <v>-0.11332000000000009</v>
      </c>
      <c r="M72" s="106">
        <f t="shared" si="3"/>
        <v>-8.1341430150595109</v>
      </c>
      <c r="N72" s="5"/>
    </row>
    <row r="73" spans="1:14" s="61" customFormat="1" ht="12" x14ac:dyDescent="0.2">
      <c r="A73" s="71" t="s">
        <v>97</v>
      </c>
      <c r="B73" s="232" t="s">
        <v>98</v>
      </c>
      <c r="C73" s="233"/>
      <c r="D73" s="233"/>
      <c r="E73" s="233"/>
      <c r="F73" s="233"/>
      <c r="G73" s="233"/>
      <c r="H73" s="234"/>
      <c r="I73" s="72" t="s">
        <v>15</v>
      </c>
      <c r="J73" s="108">
        <v>31.424509999999998</v>
      </c>
      <c r="K73" s="108">
        <f>K74+K75+K76</f>
        <v>30.805791999999883</v>
      </c>
      <c r="L73" s="108">
        <f t="shared" si="2"/>
        <v>-0.6187180000001149</v>
      </c>
      <c r="M73" s="108">
        <f>L73/J73*100</f>
        <v>-1.9689026177341029</v>
      </c>
      <c r="N73" s="73"/>
    </row>
    <row r="74" spans="1:14" s="37" customFormat="1" ht="12.75" x14ac:dyDescent="0.2">
      <c r="A74" s="2" t="s">
        <v>99</v>
      </c>
      <c r="B74" s="146" t="s">
        <v>100</v>
      </c>
      <c r="C74" s="147"/>
      <c r="D74" s="147"/>
      <c r="E74" s="147"/>
      <c r="F74" s="147"/>
      <c r="G74" s="147"/>
      <c r="H74" s="148"/>
      <c r="I74" s="4" t="s">
        <v>15</v>
      </c>
      <c r="J74" s="124"/>
      <c r="K74" s="106"/>
      <c r="L74" s="106"/>
      <c r="M74" s="106"/>
      <c r="N74" s="5"/>
    </row>
    <row r="75" spans="1:14" s="37" customFormat="1" ht="12" x14ac:dyDescent="0.2">
      <c r="A75" s="2" t="s">
        <v>101</v>
      </c>
      <c r="B75" s="146" t="s">
        <v>102</v>
      </c>
      <c r="C75" s="147"/>
      <c r="D75" s="147"/>
      <c r="E75" s="147"/>
      <c r="F75" s="147"/>
      <c r="G75" s="147"/>
      <c r="H75" s="148"/>
      <c r="I75" s="4" t="s">
        <v>15</v>
      </c>
      <c r="J75" s="106">
        <v>0.15451000000000001</v>
      </c>
      <c r="K75" s="106">
        <f>'[2]10. БДР'!$W$160/1000</f>
        <v>0</v>
      </c>
      <c r="L75" s="106">
        <f>K75-J75</f>
        <v>-0.15451000000000001</v>
      </c>
      <c r="M75" s="106">
        <f t="shared" ref="M75:M76" si="4">L75/J75*100</f>
        <v>-100</v>
      </c>
      <c r="N75" s="5"/>
    </row>
    <row r="76" spans="1:14" s="37" customFormat="1" ht="12.75" thickBot="1" x14ac:dyDescent="0.25">
      <c r="A76" s="1" t="s">
        <v>103</v>
      </c>
      <c r="B76" s="201" t="s">
        <v>104</v>
      </c>
      <c r="C76" s="202"/>
      <c r="D76" s="202"/>
      <c r="E76" s="202"/>
      <c r="F76" s="202"/>
      <c r="G76" s="202"/>
      <c r="H76" s="203"/>
      <c r="I76" s="63" t="s">
        <v>15</v>
      </c>
      <c r="J76" s="117">
        <v>31.27</v>
      </c>
      <c r="K76" s="117">
        <v>30.805791999999883</v>
      </c>
      <c r="L76" s="117">
        <f>K76-J76</f>
        <v>-0.46420800000011653</v>
      </c>
      <c r="M76" s="106">
        <f t="shared" si="4"/>
        <v>-1.4845155100739256</v>
      </c>
      <c r="N76" s="66"/>
    </row>
    <row r="77" spans="1:14" s="61" customFormat="1" ht="12" x14ac:dyDescent="0.2">
      <c r="A77" s="67" t="s">
        <v>105</v>
      </c>
      <c r="B77" s="229" t="s">
        <v>106</v>
      </c>
      <c r="C77" s="230"/>
      <c r="D77" s="230"/>
      <c r="E77" s="230"/>
      <c r="F77" s="230"/>
      <c r="G77" s="230"/>
      <c r="H77" s="231"/>
      <c r="I77" s="68" t="s">
        <v>15</v>
      </c>
      <c r="J77" s="116">
        <f>J78</f>
        <v>28.99</v>
      </c>
      <c r="K77" s="116">
        <f>K78</f>
        <v>70.170163000000002</v>
      </c>
      <c r="L77" s="116">
        <f>K77-J77</f>
        <v>41.180163000000007</v>
      </c>
      <c r="M77" s="116">
        <f>L77/J77*100</f>
        <v>142.0495446705761</v>
      </c>
      <c r="N77" s="75"/>
    </row>
    <row r="78" spans="1:14" s="37" customFormat="1" ht="12" x14ac:dyDescent="0.2">
      <c r="A78" s="2" t="s">
        <v>107</v>
      </c>
      <c r="B78" s="146" t="s">
        <v>108</v>
      </c>
      <c r="C78" s="147"/>
      <c r="D78" s="147"/>
      <c r="E78" s="147"/>
      <c r="F78" s="147"/>
      <c r="G78" s="147"/>
      <c r="H78" s="148"/>
      <c r="I78" s="4" t="s">
        <v>15</v>
      </c>
      <c r="J78" s="106">
        <v>28.99</v>
      </c>
      <c r="K78" s="106">
        <f>'[1]5.ТОиР'!$Z$11/1000</f>
        <v>70.170163000000002</v>
      </c>
      <c r="L78" s="106">
        <f>K78-J78</f>
        <v>41.180163000000007</v>
      </c>
      <c r="M78" s="106">
        <f t="shared" ref="M78" si="5">L78/J78*100</f>
        <v>142.0495446705761</v>
      </c>
      <c r="N78" s="5"/>
    </row>
    <row r="79" spans="1:14" s="37" customFormat="1" ht="12" x14ac:dyDescent="0.2">
      <c r="A79" s="2" t="s">
        <v>109</v>
      </c>
      <c r="B79" s="146" t="s">
        <v>110</v>
      </c>
      <c r="C79" s="147"/>
      <c r="D79" s="147"/>
      <c r="E79" s="147"/>
      <c r="F79" s="147"/>
      <c r="G79" s="147"/>
      <c r="H79" s="148"/>
      <c r="I79" s="4" t="s">
        <v>15</v>
      </c>
      <c r="J79" s="106"/>
      <c r="K79" s="106"/>
      <c r="L79" s="106"/>
      <c r="M79" s="106"/>
      <c r="N79" s="5"/>
    </row>
    <row r="80" spans="1:14" s="37" customFormat="1" ht="12.75" thickBot="1" x14ac:dyDescent="0.25">
      <c r="A80" s="1" t="s">
        <v>111</v>
      </c>
      <c r="B80" s="201" t="s">
        <v>112</v>
      </c>
      <c r="C80" s="202"/>
      <c r="D80" s="202"/>
      <c r="E80" s="202"/>
      <c r="F80" s="202"/>
      <c r="G80" s="202"/>
      <c r="H80" s="203"/>
      <c r="I80" s="63" t="s">
        <v>15</v>
      </c>
      <c r="J80" s="106"/>
      <c r="K80" s="117"/>
      <c r="L80" s="117"/>
      <c r="M80" s="117"/>
      <c r="N80" s="66"/>
    </row>
    <row r="81" spans="1:14" s="61" customFormat="1" ht="12" x14ac:dyDescent="0.2">
      <c r="A81" s="76" t="s">
        <v>113</v>
      </c>
      <c r="B81" s="216" t="s">
        <v>114</v>
      </c>
      <c r="C81" s="217"/>
      <c r="D81" s="217"/>
      <c r="E81" s="217"/>
      <c r="F81" s="217"/>
      <c r="G81" s="217"/>
      <c r="H81" s="218"/>
      <c r="I81" s="77" t="s">
        <v>15</v>
      </c>
      <c r="J81" s="116">
        <f>J23-J38</f>
        <v>473.65362239399974</v>
      </c>
      <c r="K81" s="116">
        <f>K23-K38</f>
        <v>239.30944592277945</v>
      </c>
      <c r="L81" s="116">
        <f>K81-J81</f>
        <v>-234.34417647122029</v>
      </c>
      <c r="M81" s="116">
        <f>L81/J81*100</f>
        <v>-49.475854377882399</v>
      </c>
      <c r="N81" s="75"/>
    </row>
    <row r="82" spans="1:14" s="37" customFormat="1" ht="12" x14ac:dyDescent="0.2">
      <c r="A82" s="2" t="s">
        <v>115</v>
      </c>
      <c r="B82" s="183" t="s">
        <v>17</v>
      </c>
      <c r="C82" s="184"/>
      <c r="D82" s="184"/>
      <c r="E82" s="184"/>
      <c r="F82" s="184"/>
      <c r="G82" s="184"/>
      <c r="H82" s="185"/>
      <c r="I82" s="4" t="s">
        <v>15</v>
      </c>
      <c r="J82" s="106"/>
      <c r="K82" s="106"/>
      <c r="L82" s="106"/>
      <c r="M82" s="106"/>
      <c r="N82" s="5"/>
    </row>
    <row r="83" spans="1:14" s="37" customFormat="1" ht="24" customHeight="1" x14ac:dyDescent="0.2">
      <c r="A83" s="2" t="s">
        <v>116</v>
      </c>
      <c r="B83" s="149" t="s">
        <v>19</v>
      </c>
      <c r="C83" s="150"/>
      <c r="D83" s="150"/>
      <c r="E83" s="150"/>
      <c r="F83" s="150"/>
      <c r="G83" s="150"/>
      <c r="H83" s="151"/>
      <c r="I83" s="4" t="s">
        <v>15</v>
      </c>
      <c r="J83" s="106"/>
      <c r="K83" s="106"/>
      <c r="L83" s="106"/>
      <c r="M83" s="106"/>
      <c r="N83" s="5"/>
    </row>
    <row r="84" spans="1:14" s="37" customFormat="1" ht="24" customHeight="1" x14ac:dyDescent="0.2">
      <c r="A84" s="2" t="s">
        <v>117</v>
      </c>
      <c r="B84" s="149" t="s">
        <v>21</v>
      </c>
      <c r="C84" s="150"/>
      <c r="D84" s="150"/>
      <c r="E84" s="150"/>
      <c r="F84" s="150"/>
      <c r="G84" s="150"/>
      <c r="H84" s="151"/>
      <c r="I84" s="4" t="s">
        <v>15</v>
      </c>
      <c r="J84" s="106"/>
      <c r="K84" s="106"/>
      <c r="L84" s="106"/>
      <c r="M84" s="106"/>
      <c r="N84" s="5"/>
    </row>
    <row r="85" spans="1:14" s="37" customFormat="1" ht="24" customHeight="1" x14ac:dyDescent="0.2">
      <c r="A85" s="2" t="s">
        <v>118</v>
      </c>
      <c r="B85" s="149" t="s">
        <v>23</v>
      </c>
      <c r="C85" s="150"/>
      <c r="D85" s="150"/>
      <c r="E85" s="150"/>
      <c r="F85" s="150"/>
      <c r="G85" s="150"/>
      <c r="H85" s="151"/>
      <c r="I85" s="4" t="s">
        <v>15</v>
      </c>
      <c r="J85" s="106"/>
      <c r="K85" s="106"/>
      <c r="L85" s="106"/>
      <c r="M85" s="106"/>
      <c r="N85" s="5"/>
    </row>
    <row r="86" spans="1:14" s="37" customFormat="1" ht="12" x14ac:dyDescent="0.2">
      <c r="A86" s="2" t="s">
        <v>119</v>
      </c>
      <c r="B86" s="183" t="s">
        <v>25</v>
      </c>
      <c r="C86" s="184"/>
      <c r="D86" s="184"/>
      <c r="E86" s="184"/>
      <c r="F86" s="184"/>
      <c r="G86" s="184"/>
      <c r="H86" s="185"/>
      <c r="I86" s="4" t="s">
        <v>15</v>
      </c>
      <c r="J86" s="106"/>
      <c r="K86" s="106"/>
      <c r="L86" s="106"/>
      <c r="M86" s="115"/>
      <c r="N86" s="5"/>
    </row>
    <row r="87" spans="1:14" s="37" customFormat="1" ht="12" x14ac:dyDescent="0.2">
      <c r="A87" s="2" t="s">
        <v>120</v>
      </c>
      <c r="B87" s="183" t="s">
        <v>27</v>
      </c>
      <c r="C87" s="184"/>
      <c r="D87" s="184"/>
      <c r="E87" s="184"/>
      <c r="F87" s="184"/>
      <c r="G87" s="184"/>
      <c r="H87" s="185"/>
      <c r="I87" s="4" t="s">
        <v>15</v>
      </c>
      <c r="J87" s="106">
        <f>J29-J44</f>
        <v>428.4672999999998</v>
      </c>
      <c r="K87" s="106">
        <f>K29-K44</f>
        <v>204.12218885277957</v>
      </c>
      <c r="L87" s="106">
        <f>K87-J87</f>
        <v>-224.34511114722022</v>
      </c>
      <c r="M87" s="106">
        <f t="shared" ref="M87" si="6">L87/J87*100</f>
        <v>-52.35991431486611</v>
      </c>
      <c r="N87" s="5"/>
    </row>
    <row r="88" spans="1:14" s="37" customFormat="1" ht="12" x14ac:dyDescent="0.2">
      <c r="A88" s="2" t="s">
        <v>121</v>
      </c>
      <c r="B88" s="183" t="s">
        <v>29</v>
      </c>
      <c r="C88" s="184"/>
      <c r="D88" s="184"/>
      <c r="E88" s="184"/>
      <c r="F88" s="184"/>
      <c r="G88" s="184"/>
      <c r="H88" s="185"/>
      <c r="I88" s="4" t="s">
        <v>15</v>
      </c>
      <c r="J88" s="106"/>
      <c r="K88" s="106"/>
      <c r="L88" s="106"/>
      <c r="M88" s="106"/>
      <c r="N88" s="5"/>
    </row>
    <row r="89" spans="1:14" s="37" customFormat="1" ht="12" x14ac:dyDescent="0.2">
      <c r="A89" s="2" t="s">
        <v>122</v>
      </c>
      <c r="B89" s="183" t="s">
        <v>31</v>
      </c>
      <c r="C89" s="184"/>
      <c r="D89" s="184"/>
      <c r="E89" s="184"/>
      <c r="F89" s="184"/>
      <c r="G89" s="184"/>
      <c r="H89" s="185"/>
      <c r="I89" s="4" t="s">
        <v>15</v>
      </c>
      <c r="J89" s="106">
        <v>21.386322394000004</v>
      </c>
      <c r="K89" s="106">
        <f>K31-K46</f>
        <v>5.1046270699999994</v>
      </c>
      <c r="L89" s="106">
        <f>K89-J89</f>
        <v>-16.281695324000005</v>
      </c>
      <c r="M89" s="106">
        <f t="shared" ref="M89" si="7">L89/J89*100</f>
        <v>-76.131347054638439</v>
      </c>
      <c r="N89" s="5"/>
    </row>
    <row r="90" spans="1:14" s="37" customFormat="1" ht="12" x14ac:dyDescent="0.2">
      <c r="A90" s="2" t="s">
        <v>123</v>
      </c>
      <c r="B90" s="183" t="s">
        <v>33</v>
      </c>
      <c r="C90" s="184"/>
      <c r="D90" s="184"/>
      <c r="E90" s="184"/>
      <c r="F90" s="184"/>
      <c r="G90" s="184"/>
      <c r="H90" s="185"/>
      <c r="I90" s="4" t="s">
        <v>15</v>
      </c>
      <c r="J90" s="106"/>
      <c r="K90" s="106"/>
      <c r="L90" s="106"/>
      <c r="M90" s="106"/>
      <c r="N90" s="5"/>
    </row>
    <row r="91" spans="1:14" s="37" customFormat="1" ht="12" x14ac:dyDescent="0.2">
      <c r="A91" s="2" t="s">
        <v>124</v>
      </c>
      <c r="B91" s="183" t="s">
        <v>35</v>
      </c>
      <c r="C91" s="184"/>
      <c r="D91" s="184"/>
      <c r="E91" s="184"/>
      <c r="F91" s="184"/>
      <c r="G91" s="184"/>
      <c r="H91" s="185"/>
      <c r="I91" s="4" t="s">
        <v>15</v>
      </c>
      <c r="J91" s="106"/>
      <c r="K91" s="106"/>
      <c r="L91" s="106"/>
      <c r="M91" s="106"/>
      <c r="N91" s="5"/>
    </row>
    <row r="92" spans="1:14" s="37" customFormat="1" ht="24" customHeight="1" x14ac:dyDescent="0.2">
      <c r="A92" s="2" t="s">
        <v>125</v>
      </c>
      <c r="B92" s="180" t="s">
        <v>37</v>
      </c>
      <c r="C92" s="181"/>
      <c r="D92" s="181"/>
      <c r="E92" s="181"/>
      <c r="F92" s="181"/>
      <c r="G92" s="181"/>
      <c r="H92" s="182"/>
      <c r="I92" s="4" t="s">
        <v>15</v>
      </c>
      <c r="J92" s="106"/>
      <c r="K92" s="106"/>
      <c r="L92" s="106"/>
      <c r="M92" s="106"/>
      <c r="N92" s="5"/>
    </row>
    <row r="93" spans="1:14" s="37" customFormat="1" ht="12" x14ac:dyDescent="0.2">
      <c r="A93" s="2" t="s">
        <v>126</v>
      </c>
      <c r="B93" s="146" t="s">
        <v>39</v>
      </c>
      <c r="C93" s="147"/>
      <c r="D93" s="147"/>
      <c r="E93" s="147"/>
      <c r="F93" s="147"/>
      <c r="G93" s="147"/>
      <c r="H93" s="148"/>
      <c r="I93" s="4" t="s">
        <v>15</v>
      </c>
      <c r="J93" s="106"/>
      <c r="K93" s="106"/>
      <c r="L93" s="106"/>
      <c r="M93" s="106"/>
      <c r="N93" s="5"/>
    </row>
    <row r="94" spans="1:14" s="37" customFormat="1" ht="12" x14ac:dyDescent="0.2">
      <c r="A94" s="2" t="s">
        <v>127</v>
      </c>
      <c r="B94" s="146" t="s">
        <v>41</v>
      </c>
      <c r="C94" s="147"/>
      <c r="D94" s="147"/>
      <c r="E94" s="147"/>
      <c r="F94" s="147"/>
      <c r="G94" s="147"/>
      <c r="H94" s="148"/>
      <c r="I94" s="4" t="s">
        <v>15</v>
      </c>
      <c r="J94" s="106"/>
      <c r="K94" s="106"/>
      <c r="L94" s="106"/>
      <c r="M94" s="106"/>
      <c r="N94" s="5"/>
    </row>
    <row r="95" spans="1:14" s="37" customFormat="1" ht="12.75" thickBot="1" x14ac:dyDescent="0.25">
      <c r="A95" s="1" t="s">
        <v>128</v>
      </c>
      <c r="B95" s="201" t="s">
        <v>43</v>
      </c>
      <c r="C95" s="202"/>
      <c r="D95" s="202"/>
      <c r="E95" s="202"/>
      <c r="F95" s="202"/>
      <c r="G95" s="202"/>
      <c r="H95" s="203"/>
      <c r="I95" s="63" t="s">
        <v>15</v>
      </c>
      <c r="J95" s="117">
        <v>23.8</v>
      </c>
      <c r="K95" s="125">
        <f>K37-K52</f>
        <v>30.082629999999998</v>
      </c>
      <c r="L95" s="117">
        <f>K95-J95</f>
        <v>6.2826299999999975</v>
      </c>
      <c r="M95" s="106">
        <f t="shared" ref="M95" si="8">L95/J95*100</f>
        <v>26.397605042016796</v>
      </c>
      <c r="N95" s="66"/>
    </row>
    <row r="96" spans="1:14" s="61" customFormat="1" ht="12" x14ac:dyDescent="0.2">
      <c r="A96" s="76" t="s">
        <v>129</v>
      </c>
      <c r="B96" s="216" t="s">
        <v>130</v>
      </c>
      <c r="C96" s="217"/>
      <c r="D96" s="217"/>
      <c r="E96" s="217"/>
      <c r="F96" s="217"/>
      <c r="G96" s="217"/>
      <c r="H96" s="218"/>
      <c r="I96" s="77" t="s">
        <v>15</v>
      </c>
      <c r="J96" s="126">
        <v>-83.080033810000032</v>
      </c>
      <c r="K96" s="127">
        <f>K97-K103</f>
        <v>-36.205768309999996</v>
      </c>
      <c r="L96" s="116">
        <f>K96-J96</f>
        <v>46.874265500000035</v>
      </c>
      <c r="M96" s="116">
        <f>L96/J96*100</f>
        <v>-56.420614376733624</v>
      </c>
      <c r="N96" s="75"/>
    </row>
    <row r="97" spans="1:14" s="37" customFormat="1" ht="12" x14ac:dyDescent="0.2">
      <c r="A97" s="2" t="s">
        <v>131</v>
      </c>
      <c r="B97" s="183" t="s">
        <v>132</v>
      </c>
      <c r="C97" s="184"/>
      <c r="D97" s="184"/>
      <c r="E97" s="184"/>
      <c r="F97" s="184"/>
      <c r="G97" s="184"/>
      <c r="H97" s="185"/>
      <c r="I97" s="4" t="s">
        <v>15</v>
      </c>
      <c r="J97" s="106">
        <v>28.146462066000002</v>
      </c>
      <c r="K97" s="128">
        <f>K98+K99+K100+K102</f>
        <v>19.447640999999997</v>
      </c>
      <c r="L97" s="106">
        <f>K97-J97</f>
        <v>-8.6988210660000043</v>
      </c>
      <c r="M97" s="106">
        <f t="shared" ref="M97" si="9">L97/J97*100</f>
        <v>-30.9055576704537</v>
      </c>
      <c r="N97" s="5"/>
    </row>
    <row r="98" spans="1:14" s="37" customFormat="1" ht="12" x14ac:dyDescent="0.2">
      <c r="A98" s="2" t="s">
        <v>133</v>
      </c>
      <c r="B98" s="146" t="s">
        <v>134</v>
      </c>
      <c r="C98" s="147"/>
      <c r="D98" s="147"/>
      <c r="E98" s="147"/>
      <c r="F98" s="147"/>
      <c r="G98" s="147"/>
      <c r="H98" s="148"/>
      <c r="I98" s="4" t="s">
        <v>15</v>
      </c>
      <c r="J98" s="106"/>
      <c r="K98" s="106"/>
      <c r="L98" s="106"/>
      <c r="M98" s="106"/>
      <c r="N98" s="5"/>
    </row>
    <row r="99" spans="1:14" s="37" customFormat="1" ht="12" x14ac:dyDescent="0.2">
      <c r="A99" s="2" t="s">
        <v>135</v>
      </c>
      <c r="B99" s="146" t="s">
        <v>136</v>
      </c>
      <c r="C99" s="147"/>
      <c r="D99" s="147"/>
      <c r="E99" s="147"/>
      <c r="F99" s="147"/>
      <c r="G99" s="147"/>
      <c r="H99" s="148"/>
      <c r="I99" s="4" t="s">
        <v>15</v>
      </c>
      <c r="J99" s="106">
        <v>8.2282343100000013</v>
      </c>
      <c r="K99" s="106">
        <f>'[1]9.ОФР'!$Z$34/1000</f>
        <v>15.206140999999999</v>
      </c>
      <c r="L99" s="106">
        <f>K99-J99</f>
        <v>6.9779066899999975</v>
      </c>
      <c r="M99" s="106">
        <f t="shared" ref="M99" si="10">L99/J99*100</f>
        <v>84.80442373304264</v>
      </c>
      <c r="N99" s="5"/>
    </row>
    <row r="100" spans="1:14" s="37" customFormat="1" ht="12" x14ac:dyDescent="0.2">
      <c r="A100" s="2" t="s">
        <v>137</v>
      </c>
      <c r="B100" s="146" t="s">
        <v>138</v>
      </c>
      <c r="C100" s="147"/>
      <c r="D100" s="147"/>
      <c r="E100" s="147"/>
      <c r="F100" s="147"/>
      <c r="G100" s="147"/>
      <c r="H100" s="148"/>
      <c r="I100" s="4" t="s">
        <v>15</v>
      </c>
      <c r="J100" s="106"/>
      <c r="K100" s="106"/>
      <c r="L100" s="106"/>
      <c r="M100" s="106"/>
      <c r="N100" s="5"/>
    </row>
    <row r="101" spans="1:14" s="37" customFormat="1" ht="12" x14ac:dyDescent="0.2">
      <c r="A101" s="2" t="s">
        <v>139</v>
      </c>
      <c r="B101" s="167" t="s">
        <v>140</v>
      </c>
      <c r="C101" s="168"/>
      <c r="D101" s="168"/>
      <c r="E101" s="168"/>
      <c r="F101" s="168"/>
      <c r="G101" s="168"/>
      <c r="H101" s="169"/>
      <c r="I101" s="4" t="s">
        <v>15</v>
      </c>
      <c r="J101" s="106"/>
      <c r="K101" s="106"/>
      <c r="L101" s="106"/>
      <c r="M101" s="106"/>
      <c r="N101" s="5"/>
    </row>
    <row r="102" spans="1:14" s="37" customFormat="1" ht="12" x14ac:dyDescent="0.2">
      <c r="A102" s="2" t="s">
        <v>141</v>
      </c>
      <c r="B102" s="146" t="s">
        <v>142</v>
      </c>
      <c r="C102" s="147"/>
      <c r="D102" s="147"/>
      <c r="E102" s="147"/>
      <c r="F102" s="147"/>
      <c r="G102" s="147"/>
      <c r="H102" s="148"/>
      <c r="I102" s="4" t="s">
        <v>15</v>
      </c>
      <c r="J102" s="106">
        <v>19.918227756</v>
      </c>
      <c r="K102" s="106">
        <f>'[1]9.ОФР'!$Z$37/1000</f>
        <v>4.2415000000000003</v>
      </c>
      <c r="L102" s="106">
        <f>K102-J102</f>
        <v>-15.676727756</v>
      </c>
      <c r="M102" s="106">
        <f t="shared" ref="M102:M105" si="11">L102/J102*100</f>
        <v>-78.705434780851292</v>
      </c>
      <c r="N102" s="5"/>
    </row>
    <row r="103" spans="1:14" s="37" customFormat="1" ht="12" x14ac:dyDescent="0.2">
      <c r="A103" s="2" t="s">
        <v>143</v>
      </c>
      <c r="B103" s="183" t="s">
        <v>98</v>
      </c>
      <c r="C103" s="184"/>
      <c r="D103" s="184"/>
      <c r="E103" s="184"/>
      <c r="F103" s="184"/>
      <c r="G103" s="184"/>
      <c r="H103" s="185"/>
      <c r="I103" s="4" t="s">
        <v>15</v>
      </c>
      <c r="J103" s="106">
        <v>111.22649587600003</v>
      </c>
      <c r="K103" s="106">
        <f>K104+K105+K106+K108</f>
        <v>55.653409309999994</v>
      </c>
      <c r="L103" s="106">
        <f>K103-J103</f>
        <v>-55.573086566000036</v>
      </c>
      <c r="M103" s="106">
        <f t="shared" si="11"/>
        <v>-49.963892261746025</v>
      </c>
      <c r="N103" s="5"/>
    </row>
    <row r="104" spans="1:14" s="37" customFormat="1" ht="12" x14ac:dyDescent="0.2">
      <c r="A104" s="2" t="s">
        <v>144</v>
      </c>
      <c r="B104" s="146" t="s">
        <v>145</v>
      </c>
      <c r="C104" s="147"/>
      <c r="D104" s="147"/>
      <c r="E104" s="147"/>
      <c r="F104" s="147"/>
      <c r="G104" s="147"/>
      <c r="H104" s="148"/>
      <c r="I104" s="4" t="s">
        <v>15</v>
      </c>
      <c r="J104" s="106">
        <v>13.608822058000003</v>
      </c>
      <c r="K104" s="106">
        <f>'[1]10.2. Прочие ДиР'!$V$67/1000</f>
        <v>0.83387</v>
      </c>
      <c r="L104" s="106">
        <f>K104-J104</f>
        <v>-12.774952058000004</v>
      </c>
      <c r="M104" s="106">
        <f t="shared" si="11"/>
        <v>-93.872577681991174</v>
      </c>
      <c r="N104" s="5"/>
    </row>
    <row r="105" spans="1:14" s="37" customFormat="1" ht="12" x14ac:dyDescent="0.2">
      <c r="A105" s="2" t="s">
        <v>146</v>
      </c>
      <c r="B105" s="146" t="s">
        <v>147</v>
      </c>
      <c r="C105" s="147"/>
      <c r="D105" s="147"/>
      <c r="E105" s="147"/>
      <c r="F105" s="147"/>
      <c r="G105" s="147"/>
      <c r="H105" s="148"/>
      <c r="I105" s="4" t="s">
        <v>15</v>
      </c>
      <c r="J105" s="106">
        <v>46.351293886000001</v>
      </c>
      <c r="K105" s="106">
        <f>-'[1]9.ОФР'!$Z$35/1000</f>
        <v>18.991175309999999</v>
      </c>
      <c r="L105" s="106">
        <f>K105-J105</f>
        <v>-27.360118576000001</v>
      </c>
      <c r="M105" s="106">
        <f t="shared" si="11"/>
        <v>-59.02773424899771</v>
      </c>
      <c r="N105" s="5"/>
    </row>
    <row r="106" spans="1:14" s="37" customFormat="1" ht="12" x14ac:dyDescent="0.2">
      <c r="A106" s="2" t="s">
        <v>148</v>
      </c>
      <c r="B106" s="146" t="s">
        <v>149</v>
      </c>
      <c r="C106" s="147"/>
      <c r="D106" s="147"/>
      <c r="E106" s="147"/>
      <c r="F106" s="147"/>
      <c r="G106" s="147"/>
      <c r="H106" s="148"/>
      <c r="I106" s="4" t="s">
        <v>15</v>
      </c>
      <c r="J106" s="106"/>
      <c r="K106" s="106"/>
      <c r="L106" s="106"/>
      <c r="M106" s="106"/>
      <c r="N106" s="5"/>
    </row>
    <row r="107" spans="1:14" s="37" customFormat="1" ht="12" x14ac:dyDescent="0.2">
      <c r="A107" s="2" t="s">
        <v>150</v>
      </c>
      <c r="B107" s="167" t="s">
        <v>140</v>
      </c>
      <c r="C107" s="168"/>
      <c r="D107" s="168"/>
      <c r="E107" s="168"/>
      <c r="F107" s="168"/>
      <c r="G107" s="168"/>
      <c r="H107" s="169"/>
      <c r="I107" s="4" t="s">
        <v>15</v>
      </c>
      <c r="J107" s="106"/>
      <c r="K107" s="106"/>
      <c r="L107" s="106"/>
      <c r="M107" s="106"/>
      <c r="N107" s="5"/>
    </row>
    <row r="108" spans="1:14" s="37" customFormat="1" ht="12.75" thickBot="1" x14ac:dyDescent="0.25">
      <c r="A108" s="1" t="s">
        <v>151</v>
      </c>
      <c r="B108" s="201" t="s">
        <v>152</v>
      </c>
      <c r="C108" s="202"/>
      <c r="D108" s="202"/>
      <c r="E108" s="202"/>
      <c r="F108" s="202"/>
      <c r="G108" s="202"/>
      <c r="H108" s="203"/>
      <c r="I108" s="63" t="s">
        <v>15</v>
      </c>
      <c r="J108" s="117">
        <v>51.266379932000007</v>
      </c>
      <c r="K108" s="117">
        <v>35.828363999999993</v>
      </c>
      <c r="L108" s="117">
        <f>K108-J108</f>
        <v>-15.438015932000013</v>
      </c>
      <c r="M108" s="106">
        <f t="shared" ref="M108" si="12">L108/J108*100</f>
        <v>-30.113333440896504</v>
      </c>
      <c r="N108" s="66"/>
    </row>
    <row r="109" spans="1:14" s="61" customFormat="1" ht="12" x14ac:dyDescent="0.2">
      <c r="A109" s="76" t="s">
        <v>153</v>
      </c>
      <c r="B109" s="216" t="s">
        <v>154</v>
      </c>
      <c r="C109" s="217"/>
      <c r="D109" s="217"/>
      <c r="E109" s="217"/>
      <c r="F109" s="217"/>
      <c r="G109" s="217"/>
      <c r="H109" s="218"/>
      <c r="I109" s="77" t="s">
        <v>15</v>
      </c>
      <c r="J109" s="116">
        <f>J81+J96</f>
        <v>390.57358858399971</v>
      </c>
      <c r="K109" s="116">
        <f>K81+K96</f>
        <v>203.10367761277945</v>
      </c>
      <c r="L109" s="116">
        <f>K109-J109</f>
        <v>-187.46991097122026</v>
      </c>
      <c r="M109" s="116">
        <f>L109/J109*100</f>
        <v>-47.998614461075256</v>
      </c>
      <c r="N109" s="75"/>
    </row>
    <row r="110" spans="1:14" s="37" customFormat="1" ht="24" customHeight="1" x14ac:dyDescent="0.2">
      <c r="A110" s="2" t="s">
        <v>155</v>
      </c>
      <c r="B110" s="180" t="s">
        <v>156</v>
      </c>
      <c r="C110" s="181"/>
      <c r="D110" s="181"/>
      <c r="E110" s="181"/>
      <c r="F110" s="181"/>
      <c r="G110" s="181"/>
      <c r="H110" s="182"/>
      <c r="I110" s="4" t="s">
        <v>15</v>
      </c>
      <c r="J110" s="106"/>
      <c r="K110" s="106" t="s">
        <v>600</v>
      </c>
      <c r="L110" s="106"/>
      <c r="M110" s="106"/>
      <c r="N110" s="5"/>
    </row>
    <row r="111" spans="1:14" s="37" customFormat="1" ht="24" customHeight="1" x14ac:dyDescent="0.2">
      <c r="A111" s="2" t="s">
        <v>157</v>
      </c>
      <c r="B111" s="149" t="s">
        <v>19</v>
      </c>
      <c r="C111" s="150"/>
      <c r="D111" s="150"/>
      <c r="E111" s="150"/>
      <c r="F111" s="150"/>
      <c r="G111" s="150"/>
      <c r="H111" s="151"/>
      <c r="I111" s="4" t="s">
        <v>15</v>
      </c>
      <c r="J111" s="106"/>
      <c r="K111" s="106" t="s">
        <v>600</v>
      </c>
      <c r="L111" s="106"/>
      <c r="M111" s="106"/>
      <c r="N111" s="5"/>
    </row>
    <row r="112" spans="1:14" s="37" customFormat="1" ht="24" customHeight="1" x14ac:dyDescent="0.2">
      <c r="A112" s="2" t="s">
        <v>158</v>
      </c>
      <c r="B112" s="149" t="s">
        <v>21</v>
      </c>
      <c r="C112" s="150"/>
      <c r="D112" s="150"/>
      <c r="E112" s="150"/>
      <c r="F112" s="150"/>
      <c r="G112" s="150"/>
      <c r="H112" s="151"/>
      <c r="I112" s="4" t="s">
        <v>15</v>
      </c>
      <c r="J112" s="106"/>
      <c r="K112" s="106" t="s">
        <v>600</v>
      </c>
      <c r="L112" s="106"/>
      <c r="M112" s="106"/>
      <c r="N112" s="5"/>
    </row>
    <row r="113" spans="1:14" s="37" customFormat="1" ht="24" customHeight="1" x14ac:dyDescent="0.2">
      <c r="A113" s="2" t="s">
        <v>159</v>
      </c>
      <c r="B113" s="149" t="s">
        <v>23</v>
      </c>
      <c r="C113" s="150"/>
      <c r="D113" s="150"/>
      <c r="E113" s="150"/>
      <c r="F113" s="150"/>
      <c r="G113" s="150"/>
      <c r="H113" s="151"/>
      <c r="I113" s="4" t="s">
        <v>15</v>
      </c>
      <c r="J113" s="106"/>
      <c r="K113" s="106" t="s">
        <v>600</v>
      </c>
      <c r="L113" s="106"/>
      <c r="M113" s="106"/>
      <c r="N113" s="5"/>
    </row>
    <row r="114" spans="1:14" s="37" customFormat="1" ht="12" x14ac:dyDescent="0.2">
      <c r="A114" s="2" t="s">
        <v>160</v>
      </c>
      <c r="B114" s="183" t="s">
        <v>25</v>
      </c>
      <c r="C114" s="184"/>
      <c r="D114" s="184"/>
      <c r="E114" s="184"/>
      <c r="F114" s="184"/>
      <c r="G114" s="184"/>
      <c r="H114" s="185"/>
      <c r="I114" s="4" t="s">
        <v>15</v>
      </c>
      <c r="J114" s="106"/>
      <c r="K114" s="106" t="s">
        <v>600</v>
      </c>
      <c r="L114" s="106"/>
      <c r="M114" s="106"/>
      <c r="N114" s="5"/>
    </row>
    <row r="115" spans="1:14" s="37" customFormat="1" ht="12" x14ac:dyDescent="0.2">
      <c r="A115" s="2" t="s">
        <v>161</v>
      </c>
      <c r="B115" s="183" t="s">
        <v>27</v>
      </c>
      <c r="C115" s="184"/>
      <c r="D115" s="184"/>
      <c r="E115" s="184"/>
      <c r="F115" s="184"/>
      <c r="G115" s="184"/>
      <c r="H115" s="185"/>
      <c r="I115" s="4" t="s">
        <v>15</v>
      </c>
      <c r="J115" s="106">
        <v>380.51960526958243</v>
      </c>
      <c r="K115" s="106">
        <f>K130+K145</f>
        <v>167.91720622613764</v>
      </c>
      <c r="L115" s="106">
        <f>K115-J115</f>
        <v>-212.60239904344479</v>
      </c>
      <c r="M115" s="106">
        <f t="shared" ref="M115" si="13">L115/J115*100</f>
        <v>-55.871601909400901</v>
      </c>
      <c r="N115" s="5"/>
    </row>
    <row r="116" spans="1:14" s="37" customFormat="1" ht="12" x14ac:dyDescent="0.2">
      <c r="A116" s="2" t="s">
        <v>162</v>
      </c>
      <c r="B116" s="183" t="s">
        <v>29</v>
      </c>
      <c r="C116" s="184"/>
      <c r="D116" s="184"/>
      <c r="E116" s="184"/>
      <c r="F116" s="184"/>
      <c r="G116" s="184"/>
      <c r="H116" s="185"/>
      <c r="I116" s="4" t="s">
        <v>15</v>
      </c>
      <c r="J116" s="106"/>
      <c r="K116" s="106" t="s">
        <v>600</v>
      </c>
      <c r="L116" s="106"/>
      <c r="M116" s="106"/>
      <c r="N116" s="5"/>
    </row>
    <row r="117" spans="1:14" s="37" customFormat="1" ht="12" x14ac:dyDescent="0.2">
      <c r="A117" s="2" t="s">
        <v>163</v>
      </c>
      <c r="B117" s="183" t="s">
        <v>31</v>
      </c>
      <c r="C117" s="184"/>
      <c r="D117" s="184"/>
      <c r="E117" s="184"/>
      <c r="F117" s="184"/>
      <c r="G117" s="184"/>
      <c r="H117" s="185"/>
      <c r="I117" s="4" t="s">
        <v>15</v>
      </c>
      <c r="J117" s="106">
        <v>6.5521290041867433</v>
      </c>
      <c r="K117" s="106">
        <f>K132+K147</f>
        <v>5.1048055617655823</v>
      </c>
      <c r="L117" s="106">
        <f>K117-J117</f>
        <v>-1.447323442421161</v>
      </c>
      <c r="M117" s="106">
        <f t="shared" ref="M117" si="14">L117/J117*100</f>
        <v>-22.089361206049759</v>
      </c>
      <c r="N117" s="5"/>
    </row>
    <row r="118" spans="1:14" s="37" customFormat="1" ht="12" x14ac:dyDescent="0.2">
      <c r="A118" s="2" t="s">
        <v>164</v>
      </c>
      <c r="B118" s="183" t="s">
        <v>33</v>
      </c>
      <c r="C118" s="184"/>
      <c r="D118" s="184"/>
      <c r="E118" s="184"/>
      <c r="F118" s="184"/>
      <c r="G118" s="184"/>
      <c r="H118" s="185"/>
      <c r="I118" s="4" t="s">
        <v>15</v>
      </c>
      <c r="J118" s="106"/>
      <c r="K118" s="106" t="s">
        <v>600</v>
      </c>
      <c r="L118" s="106"/>
      <c r="M118" s="106"/>
      <c r="N118" s="5"/>
    </row>
    <row r="119" spans="1:14" s="37" customFormat="1" ht="12" x14ac:dyDescent="0.2">
      <c r="A119" s="2" t="s">
        <v>165</v>
      </c>
      <c r="B119" s="183" t="s">
        <v>35</v>
      </c>
      <c r="C119" s="184"/>
      <c r="D119" s="184"/>
      <c r="E119" s="184"/>
      <c r="F119" s="184"/>
      <c r="G119" s="184"/>
      <c r="H119" s="185"/>
      <c r="I119" s="4" t="s">
        <v>15</v>
      </c>
      <c r="J119" s="106"/>
      <c r="K119" s="106" t="s">
        <v>600</v>
      </c>
      <c r="L119" s="106"/>
      <c r="M119" s="106"/>
      <c r="N119" s="5"/>
    </row>
    <row r="120" spans="1:14" s="37" customFormat="1" ht="24" customHeight="1" x14ac:dyDescent="0.2">
      <c r="A120" s="2" t="s">
        <v>166</v>
      </c>
      <c r="B120" s="180" t="s">
        <v>37</v>
      </c>
      <c r="C120" s="181"/>
      <c r="D120" s="181"/>
      <c r="E120" s="181"/>
      <c r="F120" s="181"/>
      <c r="G120" s="181"/>
      <c r="H120" s="182"/>
      <c r="I120" s="4" t="s">
        <v>15</v>
      </c>
      <c r="J120" s="106"/>
      <c r="K120" s="106" t="s">
        <v>600</v>
      </c>
      <c r="L120" s="106"/>
      <c r="M120" s="106"/>
      <c r="N120" s="5"/>
    </row>
    <row r="121" spans="1:14" s="37" customFormat="1" ht="12" x14ac:dyDescent="0.2">
      <c r="A121" s="2" t="s">
        <v>167</v>
      </c>
      <c r="B121" s="146" t="s">
        <v>39</v>
      </c>
      <c r="C121" s="147"/>
      <c r="D121" s="147"/>
      <c r="E121" s="147"/>
      <c r="F121" s="147"/>
      <c r="G121" s="147"/>
      <c r="H121" s="148"/>
      <c r="I121" s="4" t="s">
        <v>15</v>
      </c>
      <c r="J121" s="106"/>
      <c r="K121" s="106" t="s">
        <v>600</v>
      </c>
      <c r="L121" s="106"/>
      <c r="M121" s="106"/>
      <c r="N121" s="5"/>
    </row>
    <row r="122" spans="1:14" s="37" customFormat="1" ht="12" x14ac:dyDescent="0.2">
      <c r="A122" s="2" t="s">
        <v>168</v>
      </c>
      <c r="B122" s="146" t="s">
        <v>41</v>
      </c>
      <c r="C122" s="147"/>
      <c r="D122" s="147"/>
      <c r="E122" s="147"/>
      <c r="F122" s="147"/>
      <c r="G122" s="147"/>
      <c r="H122" s="148"/>
      <c r="I122" s="4" t="s">
        <v>15</v>
      </c>
      <c r="J122" s="106"/>
      <c r="K122" s="106" t="s">
        <v>600</v>
      </c>
      <c r="L122" s="106"/>
      <c r="M122" s="106"/>
      <c r="N122" s="5"/>
    </row>
    <row r="123" spans="1:14" s="37" customFormat="1" ht="12.75" thickBot="1" x14ac:dyDescent="0.25">
      <c r="A123" s="83" t="s">
        <v>169</v>
      </c>
      <c r="B123" s="226" t="s">
        <v>43</v>
      </c>
      <c r="C123" s="227"/>
      <c r="D123" s="227"/>
      <c r="E123" s="227"/>
      <c r="F123" s="227"/>
      <c r="G123" s="227"/>
      <c r="H123" s="228"/>
      <c r="I123" s="84" t="s">
        <v>15</v>
      </c>
      <c r="J123" s="115">
        <v>8.0002295482307471</v>
      </c>
      <c r="K123" s="115">
        <f>K138+K153</f>
        <v>30.081665824876229</v>
      </c>
      <c r="L123" s="115">
        <f>K123-J123</f>
        <v>22.081436276645483</v>
      </c>
      <c r="M123" s="106">
        <f t="shared" ref="M123" si="15">L123/J123*100</f>
        <v>276.01003375620388</v>
      </c>
      <c r="N123" s="85"/>
    </row>
    <row r="124" spans="1:14" s="61" customFormat="1" ht="12" x14ac:dyDescent="0.2">
      <c r="A124" s="76" t="s">
        <v>170</v>
      </c>
      <c r="B124" s="216" t="s">
        <v>171</v>
      </c>
      <c r="C124" s="217"/>
      <c r="D124" s="217"/>
      <c r="E124" s="217"/>
      <c r="F124" s="217"/>
      <c r="G124" s="217"/>
      <c r="H124" s="218"/>
      <c r="I124" s="77" t="s">
        <v>15</v>
      </c>
      <c r="J124" s="116">
        <v>62.289000000000001</v>
      </c>
      <c r="K124" s="116">
        <f>-'[1]9.ОФР'!$Z$46/1000</f>
        <v>37.950679999999998</v>
      </c>
      <c r="L124" s="116">
        <f>K124-J124</f>
        <v>-24.338320000000003</v>
      </c>
      <c r="M124" s="116">
        <f>L124/J124*100</f>
        <v>-39.073223201528364</v>
      </c>
      <c r="N124" s="75"/>
    </row>
    <row r="125" spans="1:14" s="37" customFormat="1" ht="12" x14ac:dyDescent="0.2">
      <c r="A125" s="2" t="s">
        <v>172</v>
      </c>
      <c r="B125" s="183" t="s">
        <v>17</v>
      </c>
      <c r="C125" s="184"/>
      <c r="D125" s="184"/>
      <c r="E125" s="184"/>
      <c r="F125" s="184"/>
      <c r="G125" s="184"/>
      <c r="H125" s="185"/>
      <c r="I125" s="4" t="s">
        <v>15</v>
      </c>
      <c r="J125" s="106"/>
      <c r="K125" s="106" t="s">
        <v>600</v>
      </c>
      <c r="L125" s="106"/>
      <c r="M125" s="106"/>
      <c r="N125" s="5"/>
    </row>
    <row r="126" spans="1:14" s="37" customFormat="1" ht="24" customHeight="1" x14ac:dyDescent="0.2">
      <c r="A126" s="2" t="s">
        <v>173</v>
      </c>
      <c r="B126" s="149" t="s">
        <v>19</v>
      </c>
      <c r="C126" s="150"/>
      <c r="D126" s="150"/>
      <c r="E126" s="150"/>
      <c r="F126" s="150"/>
      <c r="G126" s="150"/>
      <c r="H126" s="151"/>
      <c r="I126" s="4" t="s">
        <v>15</v>
      </c>
      <c r="J126" s="106"/>
      <c r="K126" s="106" t="s">
        <v>600</v>
      </c>
      <c r="L126" s="106"/>
      <c r="M126" s="106"/>
      <c r="N126" s="5"/>
    </row>
    <row r="127" spans="1:14" s="37" customFormat="1" ht="24" customHeight="1" x14ac:dyDescent="0.2">
      <c r="A127" s="2" t="s">
        <v>174</v>
      </c>
      <c r="B127" s="149" t="s">
        <v>21</v>
      </c>
      <c r="C127" s="150"/>
      <c r="D127" s="150"/>
      <c r="E127" s="150"/>
      <c r="F127" s="150"/>
      <c r="G127" s="150"/>
      <c r="H127" s="151"/>
      <c r="I127" s="4" t="s">
        <v>15</v>
      </c>
      <c r="J127" s="106"/>
      <c r="K127" s="106" t="s">
        <v>600</v>
      </c>
      <c r="L127" s="106"/>
      <c r="M127" s="106"/>
      <c r="N127" s="5"/>
    </row>
    <row r="128" spans="1:14" s="37" customFormat="1" ht="24" customHeight="1" x14ac:dyDescent="0.2">
      <c r="A128" s="2" t="s">
        <v>175</v>
      </c>
      <c r="B128" s="149" t="s">
        <v>23</v>
      </c>
      <c r="C128" s="150"/>
      <c r="D128" s="150"/>
      <c r="E128" s="150"/>
      <c r="F128" s="150"/>
      <c r="G128" s="150"/>
      <c r="H128" s="151"/>
      <c r="I128" s="4" t="s">
        <v>15</v>
      </c>
      <c r="J128" s="106"/>
      <c r="K128" s="106" t="s">
        <v>600</v>
      </c>
      <c r="L128" s="106"/>
      <c r="M128" s="106"/>
      <c r="N128" s="5"/>
    </row>
    <row r="129" spans="1:16" s="37" customFormat="1" ht="12" x14ac:dyDescent="0.2">
      <c r="A129" s="2" t="s">
        <v>176</v>
      </c>
      <c r="B129" s="183" t="s">
        <v>177</v>
      </c>
      <c r="C129" s="184"/>
      <c r="D129" s="184"/>
      <c r="E129" s="184"/>
      <c r="F129" s="184"/>
      <c r="G129" s="184"/>
      <c r="H129" s="185"/>
      <c r="I129" s="4" t="s">
        <v>15</v>
      </c>
      <c r="J129" s="106"/>
      <c r="K129" s="106" t="s">
        <v>600</v>
      </c>
      <c r="L129" s="106"/>
      <c r="M129" s="115"/>
      <c r="N129" s="5"/>
    </row>
    <row r="130" spans="1:16" s="37" customFormat="1" ht="12" x14ac:dyDescent="0.2">
      <c r="A130" s="2" t="s">
        <v>178</v>
      </c>
      <c r="B130" s="183" t="s">
        <v>179</v>
      </c>
      <c r="C130" s="184"/>
      <c r="D130" s="184"/>
      <c r="E130" s="184"/>
      <c r="F130" s="184"/>
      <c r="G130" s="184"/>
      <c r="H130" s="185"/>
      <c r="I130" s="4" t="s">
        <v>15</v>
      </c>
      <c r="J130" s="106">
        <v>54.16</v>
      </c>
      <c r="K130" s="106">
        <v>32.167999999999999</v>
      </c>
      <c r="L130" s="106">
        <f>K130-J130</f>
        <v>-21.991999999999997</v>
      </c>
      <c r="M130" s="106">
        <f t="shared" ref="M130" si="16">L130/J130*100</f>
        <v>-40.605612998522894</v>
      </c>
      <c r="N130" s="5"/>
    </row>
    <row r="131" spans="1:16" s="37" customFormat="1" ht="12" x14ac:dyDescent="0.2">
      <c r="A131" s="2" t="s">
        <v>180</v>
      </c>
      <c r="B131" s="183" t="s">
        <v>181</v>
      </c>
      <c r="C131" s="184"/>
      <c r="D131" s="184"/>
      <c r="E131" s="184"/>
      <c r="F131" s="184"/>
      <c r="G131" s="184"/>
      <c r="H131" s="185"/>
      <c r="I131" s="4" t="s">
        <v>15</v>
      </c>
      <c r="J131" s="106"/>
      <c r="K131" s="106" t="s">
        <v>600</v>
      </c>
      <c r="L131" s="106"/>
      <c r="M131" s="106"/>
      <c r="N131" s="5"/>
    </row>
    <row r="132" spans="1:16" s="37" customFormat="1" ht="12" x14ac:dyDescent="0.2">
      <c r="A132" s="2" t="s">
        <v>182</v>
      </c>
      <c r="B132" s="183" t="s">
        <v>183</v>
      </c>
      <c r="C132" s="184"/>
      <c r="D132" s="184"/>
      <c r="E132" s="184"/>
      <c r="F132" s="184"/>
      <c r="G132" s="184"/>
      <c r="H132" s="185"/>
      <c r="I132" s="4" t="s">
        <v>15</v>
      </c>
      <c r="J132" s="106">
        <v>6.5209547598869335</v>
      </c>
      <c r="K132" s="106">
        <v>0.84</v>
      </c>
      <c r="L132" s="106">
        <f>K132-J132</f>
        <v>-5.6809547598869337</v>
      </c>
      <c r="M132" s="106">
        <f t="shared" ref="M132" si="17">L132/J132*100</f>
        <v>-87.118450734128928</v>
      </c>
      <c r="N132" s="5"/>
    </row>
    <row r="133" spans="1:16" s="37" customFormat="1" ht="12" x14ac:dyDescent="0.2">
      <c r="A133" s="2" t="s">
        <v>184</v>
      </c>
      <c r="B133" s="183" t="s">
        <v>185</v>
      </c>
      <c r="C133" s="184"/>
      <c r="D133" s="184"/>
      <c r="E133" s="184"/>
      <c r="F133" s="184"/>
      <c r="G133" s="184"/>
      <c r="H133" s="185"/>
      <c r="I133" s="4" t="s">
        <v>15</v>
      </c>
      <c r="J133" s="106"/>
      <c r="K133" s="106" t="s">
        <v>600</v>
      </c>
      <c r="L133" s="106"/>
      <c r="M133" s="106"/>
      <c r="N133" s="5"/>
    </row>
    <row r="134" spans="1:16" s="37" customFormat="1" ht="12" x14ac:dyDescent="0.2">
      <c r="A134" s="2" t="s">
        <v>186</v>
      </c>
      <c r="B134" s="183" t="s">
        <v>187</v>
      </c>
      <c r="C134" s="184"/>
      <c r="D134" s="184"/>
      <c r="E134" s="184"/>
      <c r="F134" s="184"/>
      <c r="G134" s="184"/>
      <c r="H134" s="185"/>
      <c r="I134" s="4" t="s">
        <v>15</v>
      </c>
      <c r="J134" s="106"/>
      <c r="K134" s="106" t="s">
        <v>600</v>
      </c>
      <c r="L134" s="106"/>
      <c r="M134" s="106"/>
      <c r="N134" s="5"/>
    </row>
    <row r="135" spans="1:16" s="37" customFormat="1" ht="24" customHeight="1" x14ac:dyDescent="0.2">
      <c r="A135" s="2" t="s">
        <v>188</v>
      </c>
      <c r="B135" s="180" t="s">
        <v>37</v>
      </c>
      <c r="C135" s="181"/>
      <c r="D135" s="181"/>
      <c r="E135" s="181"/>
      <c r="F135" s="181"/>
      <c r="G135" s="181"/>
      <c r="H135" s="182"/>
      <c r="I135" s="4" t="s">
        <v>15</v>
      </c>
      <c r="J135" s="106"/>
      <c r="K135" s="106" t="s">
        <v>600</v>
      </c>
      <c r="L135" s="106"/>
      <c r="M135" s="106"/>
      <c r="N135" s="5"/>
    </row>
    <row r="136" spans="1:16" s="37" customFormat="1" ht="12" x14ac:dyDescent="0.2">
      <c r="A136" s="2" t="s">
        <v>189</v>
      </c>
      <c r="B136" s="146" t="s">
        <v>39</v>
      </c>
      <c r="C136" s="147"/>
      <c r="D136" s="147"/>
      <c r="E136" s="147"/>
      <c r="F136" s="147"/>
      <c r="G136" s="147"/>
      <c r="H136" s="148"/>
      <c r="I136" s="4" t="s">
        <v>15</v>
      </c>
      <c r="J136" s="106"/>
      <c r="K136" s="106" t="s">
        <v>600</v>
      </c>
      <c r="L136" s="106"/>
      <c r="M136" s="106"/>
      <c r="N136" s="5"/>
    </row>
    <row r="137" spans="1:16" s="37" customFormat="1" ht="12" x14ac:dyDescent="0.2">
      <c r="A137" s="2" t="s">
        <v>190</v>
      </c>
      <c r="B137" s="146" t="s">
        <v>41</v>
      </c>
      <c r="C137" s="147"/>
      <c r="D137" s="147"/>
      <c r="E137" s="147"/>
      <c r="F137" s="147"/>
      <c r="G137" s="147"/>
      <c r="H137" s="148"/>
      <c r="I137" s="4" t="s">
        <v>15</v>
      </c>
      <c r="J137" s="106"/>
      <c r="K137" s="106" t="s">
        <v>600</v>
      </c>
      <c r="L137" s="106"/>
      <c r="M137" s="106"/>
      <c r="N137" s="5"/>
    </row>
    <row r="138" spans="1:16" s="37" customFormat="1" ht="12.75" thickBot="1" x14ac:dyDescent="0.25">
      <c r="A138" s="83" t="s">
        <v>191</v>
      </c>
      <c r="B138" s="226" t="s">
        <v>192</v>
      </c>
      <c r="C138" s="227"/>
      <c r="D138" s="227"/>
      <c r="E138" s="227"/>
      <c r="F138" s="227"/>
      <c r="G138" s="227"/>
      <c r="H138" s="228"/>
      <c r="I138" s="84" t="s">
        <v>15</v>
      </c>
      <c r="J138" s="115">
        <v>1.609</v>
      </c>
      <c r="K138" s="115">
        <f>K124-K130-K132</f>
        <v>4.9426799999999993</v>
      </c>
      <c r="L138" s="115">
        <f>K138-J138</f>
        <v>3.3336799999999993</v>
      </c>
      <c r="M138" s="106">
        <f t="shared" ref="M138" si="18">L138/J138*100</f>
        <v>207.18955873213173</v>
      </c>
      <c r="N138" s="85"/>
    </row>
    <row r="139" spans="1:16" s="37" customFormat="1" ht="12" x14ac:dyDescent="0.2">
      <c r="A139" s="103" t="s">
        <v>193</v>
      </c>
      <c r="B139" s="177" t="s">
        <v>194</v>
      </c>
      <c r="C139" s="178"/>
      <c r="D139" s="178"/>
      <c r="E139" s="178"/>
      <c r="F139" s="178"/>
      <c r="G139" s="178"/>
      <c r="H139" s="179"/>
      <c r="I139" s="104" t="s">
        <v>15</v>
      </c>
      <c r="J139" s="116">
        <v>329.8935885839997</v>
      </c>
      <c r="K139" s="116">
        <f>K109-K124</f>
        <v>165.15299761277944</v>
      </c>
      <c r="L139" s="116">
        <v>-165.35222666544999</v>
      </c>
      <c r="M139" s="116">
        <f>L139/J139*100</f>
        <v>-50.122897924506617</v>
      </c>
      <c r="N139" s="105"/>
      <c r="P139" s="131"/>
    </row>
    <row r="140" spans="1:16" s="37" customFormat="1" ht="12" x14ac:dyDescent="0.2">
      <c r="A140" s="2" t="s">
        <v>195</v>
      </c>
      <c r="B140" s="183" t="s">
        <v>17</v>
      </c>
      <c r="C140" s="184"/>
      <c r="D140" s="184"/>
      <c r="E140" s="184"/>
      <c r="F140" s="184"/>
      <c r="G140" s="184"/>
      <c r="H140" s="185"/>
      <c r="I140" s="4" t="s">
        <v>15</v>
      </c>
      <c r="J140" s="106"/>
      <c r="K140" s="106" t="s">
        <v>600</v>
      </c>
      <c r="L140" s="106"/>
      <c r="M140" s="106"/>
      <c r="N140" s="5"/>
    </row>
    <row r="141" spans="1:16" s="37" customFormat="1" ht="24" customHeight="1" x14ac:dyDescent="0.2">
      <c r="A141" s="2" t="s">
        <v>196</v>
      </c>
      <c r="B141" s="149" t="s">
        <v>19</v>
      </c>
      <c r="C141" s="150"/>
      <c r="D141" s="150"/>
      <c r="E141" s="150"/>
      <c r="F141" s="150"/>
      <c r="G141" s="150"/>
      <c r="H141" s="151"/>
      <c r="I141" s="4" t="s">
        <v>15</v>
      </c>
      <c r="J141" s="106"/>
      <c r="K141" s="106" t="s">
        <v>600</v>
      </c>
      <c r="L141" s="106"/>
      <c r="M141" s="106"/>
      <c r="N141" s="5"/>
    </row>
    <row r="142" spans="1:16" s="37" customFormat="1" ht="24" customHeight="1" x14ac:dyDescent="0.2">
      <c r="A142" s="2" t="s">
        <v>197</v>
      </c>
      <c r="B142" s="149" t="s">
        <v>21</v>
      </c>
      <c r="C142" s="150"/>
      <c r="D142" s="150"/>
      <c r="E142" s="150"/>
      <c r="F142" s="150"/>
      <c r="G142" s="150"/>
      <c r="H142" s="151"/>
      <c r="I142" s="4" t="s">
        <v>15</v>
      </c>
      <c r="J142" s="106"/>
      <c r="K142" s="106" t="s">
        <v>600</v>
      </c>
      <c r="L142" s="106"/>
      <c r="M142" s="106"/>
      <c r="N142" s="78"/>
    </row>
    <row r="143" spans="1:16" s="37" customFormat="1" ht="24" customHeight="1" x14ac:dyDescent="0.2">
      <c r="A143" s="2" t="s">
        <v>198</v>
      </c>
      <c r="B143" s="149" t="s">
        <v>23</v>
      </c>
      <c r="C143" s="150"/>
      <c r="D143" s="150"/>
      <c r="E143" s="150"/>
      <c r="F143" s="150"/>
      <c r="G143" s="150"/>
      <c r="H143" s="151"/>
      <c r="I143" s="4" t="s">
        <v>15</v>
      </c>
      <c r="J143" s="106"/>
      <c r="K143" s="106" t="s">
        <v>600</v>
      </c>
      <c r="L143" s="106"/>
      <c r="M143" s="106"/>
      <c r="N143" s="78"/>
    </row>
    <row r="144" spans="1:16" s="37" customFormat="1" ht="12" x14ac:dyDescent="0.2">
      <c r="A144" s="2" t="s">
        <v>199</v>
      </c>
      <c r="B144" s="183" t="s">
        <v>25</v>
      </c>
      <c r="C144" s="184"/>
      <c r="D144" s="184"/>
      <c r="E144" s="184"/>
      <c r="F144" s="184"/>
      <c r="G144" s="184"/>
      <c r="H144" s="185"/>
      <c r="I144" s="4" t="s">
        <v>15</v>
      </c>
      <c r="J144" s="106"/>
      <c r="K144" s="106" t="s">
        <v>600</v>
      </c>
      <c r="L144" s="106"/>
      <c r="M144" s="115"/>
      <c r="N144" s="78"/>
    </row>
    <row r="145" spans="1:14" s="37" customFormat="1" ht="12" x14ac:dyDescent="0.2">
      <c r="A145" s="2" t="s">
        <v>200</v>
      </c>
      <c r="B145" s="183" t="s">
        <v>27</v>
      </c>
      <c r="C145" s="184"/>
      <c r="D145" s="184"/>
      <c r="E145" s="184"/>
      <c r="F145" s="184"/>
      <c r="G145" s="184"/>
      <c r="H145" s="185"/>
      <c r="I145" s="4" t="s">
        <v>15</v>
      </c>
      <c r="J145" s="106">
        <v>317.7420561422266</v>
      </c>
      <c r="K145" s="106">
        <f>'[1]9.ОФР'!$Z$69/1000</f>
        <v>135.74920622613763</v>
      </c>
      <c r="L145" s="106">
        <f>K145-J145</f>
        <v>-181.99284991608897</v>
      </c>
      <c r="M145" s="106">
        <f t="shared" ref="M145" si="19">L145/J145*100</f>
        <v>-57.276915786881531</v>
      </c>
      <c r="N145" s="78"/>
    </row>
    <row r="146" spans="1:14" s="37" customFormat="1" ht="12" x14ac:dyDescent="0.2">
      <c r="A146" s="2" t="s">
        <v>201</v>
      </c>
      <c r="B146" s="183" t="s">
        <v>29</v>
      </c>
      <c r="C146" s="184"/>
      <c r="D146" s="184"/>
      <c r="E146" s="184"/>
      <c r="F146" s="184"/>
      <c r="G146" s="184"/>
      <c r="H146" s="185"/>
      <c r="I146" s="4" t="s">
        <v>15</v>
      </c>
      <c r="J146" s="106"/>
      <c r="K146" s="106" t="s">
        <v>600</v>
      </c>
      <c r="L146" s="106"/>
      <c r="M146" s="106"/>
      <c r="N146" s="78"/>
    </row>
    <row r="147" spans="1:14" s="37" customFormat="1" ht="12" x14ac:dyDescent="0.2">
      <c r="A147" s="2" t="s">
        <v>202</v>
      </c>
      <c r="B147" s="183" t="s">
        <v>31</v>
      </c>
      <c r="C147" s="184"/>
      <c r="D147" s="184"/>
      <c r="E147" s="184"/>
      <c r="F147" s="184"/>
      <c r="G147" s="184"/>
      <c r="H147" s="185"/>
      <c r="I147" s="4" t="s">
        <v>15</v>
      </c>
      <c r="J147" s="106">
        <v>5.4711686679704314</v>
      </c>
      <c r="K147" s="106">
        <f>'[1]9.ОФР'!$Z$70/1000</f>
        <v>4.2648055617655825</v>
      </c>
      <c r="L147" s="106">
        <f>K147-J147</f>
        <v>-1.206363106204849</v>
      </c>
      <c r="M147" s="106">
        <f t="shared" ref="M147" si="20">L147/J147*100</f>
        <v>-22.04945925478766</v>
      </c>
      <c r="N147" s="78"/>
    </row>
    <row r="148" spans="1:14" s="37" customFormat="1" ht="12" x14ac:dyDescent="0.2">
      <c r="A148" s="2" t="s">
        <v>203</v>
      </c>
      <c r="B148" s="183" t="s">
        <v>33</v>
      </c>
      <c r="C148" s="184"/>
      <c r="D148" s="184"/>
      <c r="E148" s="184"/>
      <c r="F148" s="184"/>
      <c r="G148" s="184"/>
      <c r="H148" s="185"/>
      <c r="I148" s="4" t="s">
        <v>15</v>
      </c>
      <c r="J148" s="106"/>
      <c r="K148" s="106" t="s">
        <v>600</v>
      </c>
      <c r="L148" s="106"/>
      <c r="M148" s="106"/>
      <c r="N148" s="78"/>
    </row>
    <row r="149" spans="1:14" s="37" customFormat="1" ht="12" x14ac:dyDescent="0.2">
      <c r="A149" s="2" t="s">
        <v>204</v>
      </c>
      <c r="B149" s="183" t="s">
        <v>35</v>
      </c>
      <c r="C149" s="184"/>
      <c r="D149" s="184"/>
      <c r="E149" s="184"/>
      <c r="F149" s="184"/>
      <c r="G149" s="184"/>
      <c r="H149" s="185"/>
      <c r="I149" s="4" t="s">
        <v>15</v>
      </c>
      <c r="J149" s="106"/>
      <c r="K149" s="106" t="s">
        <v>600</v>
      </c>
      <c r="L149" s="106"/>
      <c r="M149" s="106"/>
      <c r="N149" s="78"/>
    </row>
    <row r="150" spans="1:14" s="37" customFormat="1" ht="24" customHeight="1" x14ac:dyDescent="0.2">
      <c r="A150" s="2" t="s">
        <v>205</v>
      </c>
      <c r="B150" s="180" t="s">
        <v>37</v>
      </c>
      <c r="C150" s="181"/>
      <c r="D150" s="181"/>
      <c r="E150" s="181"/>
      <c r="F150" s="181"/>
      <c r="G150" s="181"/>
      <c r="H150" s="182"/>
      <c r="I150" s="4" t="s">
        <v>15</v>
      </c>
      <c r="J150" s="106"/>
      <c r="K150" s="106" t="s">
        <v>600</v>
      </c>
      <c r="L150" s="106"/>
      <c r="M150" s="106"/>
      <c r="N150" s="78"/>
    </row>
    <row r="151" spans="1:14" s="37" customFormat="1" ht="12.75" customHeight="1" x14ac:dyDescent="0.2">
      <c r="A151" s="2" t="s">
        <v>206</v>
      </c>
      <c r="B151" s="146" t="s">
        <v>39</v>
      </c>
      <c r="C151" s="147"/>
      <c r="D151" s="147"/>
      <c r="E151" s="147"/>
      <c r="F151" s="147"/>
      <c r="G151" s="147"/>
      <c r="H151" s="148"/>
      <c r="I151" s="4" t="s">
        <v>15</v>
      </c>
      <c r="J151" s="106"/>
      <c r="K151" s="106" t="s">
        <v>600</v>
      </c>
      <c r="L151" s="106"/>
      <c r="M151" s="106"/>
      <c r="N151" s="78"/>
    </row>
    <row r="152" spans="1:14" s="37" customFormat="1" ht="12.75" customHeight="1" x14ac:dyDescent="0.2">
      <c r="A152" s="2" t="s">
        <v>207</v>
      </c>
      <c r="B152" s="146" t="s">
        <v>41</v>
      </c>
      <c r="C152" s="147"/>
      <c r="D152" s="147"/>
      <c r="E152" s="147"/>
      <c r="F152" s="147"/>
      <c r="G152" s="147"/>
      <c r="H152" s="148"/>
      <c r="I152" s="4" t="s">
        <v>15</v>
      </c>
      <c r="J152" s="106"/>
      <c r="K152" s="106" t="s">
        <v>600</v>
      </c>
      <c r="L152" s="106"/>
      <c r="M152" s="115"/>
      <c r="N152" s="78"/>
    </row>
    <row r="153" spans="1:14" s="37" customFormat="1" ht="12.75" customHeight="1" x14ac:dyDescent="0.2">
      <c r="A153" s="2" t="s">
        <v>208</v>
      </c>
      <c r="B153" s="183" t="s">
        <v>43</v>
      </c>
      <c r="C153" s="184"/>
      <c r="D153" s="184"/>
      <c r="E153" s="184"/>
      <c r="F153" s="184"/>
      <c r="G153" s="184"/>
      <c r="H153" s="185"/>
      <c r="I153" s="4" t="s">
        <v>15</v>
      </c>
      <c r="J153" s="106">
        <v>6.6803637738027328</v>
      </c>
      <c r="K153" s="106">
        <v>25.138985824876229</v>
      </c>
      <c r="L153" s="106">
        <f>K153-J153</f>
        <v>18.458622051073498</v>
      </c>
      <c r="M153" s="106">
        <f t="shared" ref="M153" si="21">L153/J153*100</f>
        <v>276.31163026569891</v>
      </c>
      <c r="N153" s="78"/>
    </row>
    <row r="154" spans="1:14" s="37" customFormat="1" ht="12" x14ac:dyDescent="0.2">
      <c r="A154" s="2" t="s">
        <v>447</v>
      </c>
      <c r="B154" s="186" t="s">
        <v>448</v>
      </c>
      <c r="C154" s="187"/>
      <c r="D154" s="187"/>
      <c r="E154" s="187"/>
      <c r="F154" s="187"/>
      <c r="G154" s="187"/>
      <c r="H154" s="188"/>
      <c r="I154" s="4" t="s">
        <v>15</v>
      </c>
      <c r="J154" s="108">
        <v>329.8935885839997</v>
      </c>
      <c r="K154" s="106">
        <f>K158</f>
        <v>165.15299761277944</v>
      </c>
      <c r="L154" s="106">
        <f>K154-J154</f>
        <v>-164.74059097122026</v>
      </c>
      <c r="M154" s="106">
        <f t="shared" ref="M154" si="22">L154/J154*100</f>
        <v>-49.937493989602928</v>
      </c>
      <c r="N154" s="5"/>
    </row>
    <row r="155" spans="1:14" s="37" customFormat="1" ht="12" x14ac:dyDescent="0.2">
      <c r="A155" s="2" t="s">
        <v>449</v>
      </c>
      <c r="B155" s="183" t="s">
        <v>450</v>
      </c>
      <c r="C155" s="184"/>
      <c r="D155" s="184"/>
      <c r="E155" s="184"/>
      <c r="F155" s="184"/>
      <c r="G155" s="184"/>
      <c r="H155" s="185"/>
      <c r="I155" s="4" t="s">
        <v>15</v>
      </c>
      <c r="J155" s="106">
        <v>329.8935885839997</v>
      </c>
      <c r="K155" s="106" t="s">
        <v>600</v>
      </c>
      <c r="L155" s="106"/>
      <c r="M155" s="106"/>
      <c r="N155" s="5"/>
    </row>
    <row r="156" spans="1:14" s="37" customFormat="1" ht="12" x14ac:dyDescent="0.2">
      <c r="A156" s="2" t="s">
        <v>451</v>
      </c>
      <c r="B156" s="183" t="s">
        <v>452</v>
      </c>
      <c r="C156" s="184"/>
      <c r="D156" s="184"/>
      <c r="E156" s="184"/>
      <c r="F156" s="184"/>
      <c r="G156" s="184"/>
      <c r="H156" s="185"/>
      <c r="I156" s="4" t="s">
        <v>15</v>
      </c>
      <c r="J156" s="106"/>
      <c r="K156" s="106" t="s">
        <v>600</v>
      </c>
      <c r="L156" s="106"/>
      <c r="M156" s="106"/>
      <c r="N156" s="5"/>
    </row>
    <row r="157" spans="1:14" s="37" customFormat="1" ht="12" x14ac:dyDescent="0.2">
      <c r="A157" s="2" t="s">
        <v>453</v>
      </c>
      <c r="B157" s="183" t="s">
        <v>212</v>
      </c>
      <c r="C157" s="184"/>
      <c r="D157" s="184"/>
      <c r="E157" s="184"/>
      <c r="F157" s="184"/>
      <c r="G157" s="184"/>
      <c r="H157" s="185"/>
      <c r="I157" s="4" t="s">
        <v>15</v>
      </c>
      <c r="J157" s="106"/>
      <c r="K157" s="106"/>
      <c r="L157" s="106"/>
      <c r="M157" s="106"/>
      <c r="N157" s="5"/>
    </row>
    <row r="158" spans="1:14" s="37" customFormat="1" ht="12.75" thickBot="1" x14ac:dyDescent="0.25">
      <c r="A158" s="1" t="s">
        <v>454</v>
      </c>
      <c r="B158" s="207" t="s">
        <v>455</v>
      </c>
      <c r="C158" s="208"/>
      <c r="D158" s="208"/>
      <c r="E158" s="208"/>
      <c r="F158" s="208"/>
      <c r="G158" s="208"/>
      <c r="H158" s="209"/>
      <c r="I158" s="63" t="s">
        <v>15</v>
      </c>
      <c r="J158" s="117"/>
      <c r="K158" s="115">
        <f>K139</f>
        <v>165.15299761277944</v>
      </c>
      <c r="L158" s="115">
        <f>K158-J158</f>
        <v>165.15299761277944</v>
      </c>
      <c r="M158" s="115">
        <v>100</v>
      </c>
      <c r="N158" s="66"/>
    </row>
    <row r="159" spans="1:14" s="37" customFormat="1" ht="12" x14ac:dyDescent="0.2">
      <c r="A159" s="80" t="s">
        <v>456</v>
      </c>
      <c r="B159" s="204" t="s">
        <v>106</v>
      </c>
      <c r="C159" s="205"/>
      <c r="D159" s="205"/>
      <c r="E159" s="205"/>
      <c r="F159" s="205"/>
      <c r="G159" s="205"/>
      <c r="H159" s="206"/>
      <c r="I159" s="81" t="s">
        <v>238</v>
      </c>
      <c r="J159" s="114">
        <v>0</v>
      </c>
      <c r="K159" s="126">
        <f>K160</f>
        <v>260.69854292277944</v>
      </c>
      <c r="L159" s="126">
        <f>L160</f>
        <v>-391.35739754832105</v>
      </c>
      <c r="M159" s="126">
        <v>100</v>
      </c>
      <c r="N159" s="82"/>
    </row>
    <row r="160" spans="1:14" s="37" customFormat="1" ht="24" customHeight="1" x14ac:dyDescent="0.2">
      <c r="A160" s="2" t="s">
        <v>457</v>
      </c>
      <c r="B160" s="180" t="s">
        <v>458</v>
      </c>
      <c r="C160" s="181"/>
      <c r="D160" s="181"/>
      <c r="E160" s="181"/>
      <c r="F160" s="181"/>
      <c r="G160" s="181"/>
      <c r="H160" s="182"/>
      <c r="I160" s="4" t="s">
        <v>15</v>
      </c>
      <c r="J160" s="106">
        <f>J109+J105+J69</f>
        <v>652.05594047110048</v>
      </c>
      <c r="K160" s="110">
        <f>K109+K105+K70</f>
        <v>260.69854292277944</v>
      </c>
      <c r="L160" s="106">
        <f>K160-J160</f>
        <v>-391.35739754832105</v>
      </c>
      <c r="M160" s="106">
        <f t="shared" ref="M160:M162" si="23">L160/J160*100</f>
        <v>-60.018991202744246</v>
      </c>
      <c r="N160" s="5"/>
    </row>
    <row r="161" spans="1:14" s="37" customFormat="1" ht="12" x14ac:dyDescent="0.2">
      <c r="A161" s="2" t="s">
        <v>459</v>
      </c>
      <c r="B161" s="183" t="s">
        <v>460</v>
      </c>
      <c r="C161" s="184"/>
      <c r="D161" s="184"/>
      <c r="E161" s="184"/>
      <c r="F161" s="184"/>
      <c r="G161" s="184"/>
      <c r="H161" s="185"/>
      <c r="I161" s="4" t="s">
        <v>15</v>
      </c>
      <c r="J161" s="106">
        <f>J162</f>
        <v>119.53510405</v>
      </c>
      <c r="K161" s="106">
        <f>('[3]12.Прогнозный баланс'!$G$116+'[3]12.Прогнозный баланс'!$G$94)/1000</f>
        <v>219.63290000000001</v>
      </c>
      <c r="L161" s="106">
        <f t="shared" ref="L161:L165" si="24">K161-J161</f>
        <v>100.09779595000001</v>
      </c>
      <c r="M161" s="106">
        <f t="shared" si="23"/>
        <v>83.739246931286715</v>
      </c>
      <c r="N161" s="5" t="s">
        <v>698</v>
      </c>
    </row>
    <row r="162" spans="1:14" s="37" customFormat="1" ht="12" x14ac:dyDescent="0.2">
      <c r="A162" s="2" t="s">
        <v>461</v>
      </c>
      <c r="B162" s="146" t="s">
        <v>462</v>
      </c>
      <c r="C162" s="147"/>
      <c r="D162" s="147"/>
      <c r="E162" s="147"/>
      <c r="F162" s="147"/>
      <c r="G162" s="147"/>
      <c r="H162" s="148"/>
      <c r="I162" s="4" t="s">
        <v>15</v>
      </c>
      <c r="J162" s="106">
        <v>119.53510405</v>
      </c>
      <c r="K162" s="106">
        <f>'[3]12.Прогнозный баланс'!$G$116/1000</f>
        <v>119.63289999999999</v>
      </c>
      <c r="L162" s="106">
        <f t="shared" si="24"/>
        <v>9.7795949999991194E-2</v>
      </c>
      <c r="M162" s="106">
        <f t="shared" si="23"/>
        <v>8.1813581689847689E-2</v>
      </c>
      <c r="N162" s="5"/>
    </row>
    <row r="163" spans="1:14" s="37" customFormat="1" ht="12" x14ac:dyDescent="0.2">
      <c r="A163" s="2" t="s">
        <v>463</v>
      </c>
      <c r="B163" s="183" t="s">
        <v>464</v>
      </c>
      <c r="C163" s="184"/>
      <c r="D163" s="184"/>
      <c r="E163" s="184"/>
      <c r="F163" s="184"/>
      <c r="G163" s="184"/>
      <c r="H163" s="185"/>
      <c r="I163" s="4" t="s">
        <v>15</v>
      </c>
      <c r="J163" s="106">
        <f>J164</f>
        <v>0</v>
      </c>
      <c r="K163" s="106">
        <v>243.53565129</v>
      </c>
      <c r="L163" s="106">
        <f t="shared" si="24"/>
        <v>243.53565129</v>
      </c>
      <c r="M163" s="106">
        <v>100</v>
      </c>
      <c r="N163" s="5" t="s">
        <v>698</v>
      </c>
    </row>
    <row r="164" spans="1:14" s="37" customFormat="1" ht="12" x14ac:dyDescent="0.2">
      <c r="A164" s="2" t="s">
        <v>465</v>
      </c>
      <c r="B164" s="146" t="s">
        <v>466</v>
      </c>
      <c r="C164" s="147"/>
      <c r="D164" s="147"/>
      <c r="E164" s="147"/>
      <c r="F164" s="147"/>
      <c r="G164" s="147"/>
      <c r="H164" s="148"/>
      <c r="I164" s="4" t="s">
        <v>15</v>
      </c>
      <c r="J164" s="106">
        <v>0</v>
      </c>
      <c r="K164" s="106">
        <f>'[1]13.Прогнозный баланс'!$Z$119/1000</f>
        <v>129.89851336000001</v>
      </c>
      <c r="L164" s="106">
        <f t="shared" si="24"/>
        <v>129.89851336000001</v>
      </c>
      <c r="M164" s="106">
        <v>100</v>
      </c>
      <c r="N164" s="5"/>
    </row>
    <row r="165" spans="1:14" s="37" customFormat="1" ht="24" customHeight="1" thickBot="1" x14ac:dyDescent="0.25">
      <c r="A165" s="83" t="s">
        <v>467</v>
      </c>
      <c r="B165" s="223" t="s">
        <v>468</v>
      </c>
      <c r="C165" s="224"/>
      <c r="D165" s="224"/>
      <c r="E165" s="224"/>
      <c r="F165" s="224"/>
      <c r="G165" s="224"/>
      <c r="H165" s="225"/>
      <c r="I165" s="84" t="s">
        <v>238</v>
      </c>
      <c r="J165" s="106">
        <v>0</v>
      </c>
      <c r="K165" s="117">
        <f>K163/K160</f>
        <v>0.93416575543399494</v>
      </c>
      <c r="L165" s="106">
        <f t="shared" si="24"/>
        <v>0.93416575543399494</v>
      </c>
      <c r="M165" s="106">
        <v>100</v>
      </c>
      <c r="N165" s="85" t="s">
        <v>698</v>
      </c>
    </row>
    <row r="166" spans="1:14" ht="16.5" thickBot="1" x14ac:dyDescent="0.3">
      <c r="A166" s="152" t="s">
        <v>469</v>
      </c>
      <c r="B166" s="153"/>
      <c r="C166" s="153"/>
      <c r="D166" s="153"/>
      <c r="E166" s="153"/>
      <c r="F166" s="153"/>
      <c r="G166" s="153"/>
      <c r="H166" s="153"/>
      <c r="I166" s="153"/>
      <c r="J166" s="153"/>
      <c r="K166" s="153"/>
      <c r="L166" s="153"/>
      <c r="M166" s="153"/>
      <c r="N166" s="154"/>
    </row>
    <row r="167" spans="1:14" s="61" customFormat="1" ht="12.75" thickBot="1" x14ac:dyDescent="0.25">
      <c r="A167" s="86" t="s">
        <v>470</v>
      </c>
      <c r="B167" s="219" t="s">
        <v>471</v>
      </c>
      <c r="C167" s="219"/>
      <c r="D167" s="219"/>
      <c r="E167" s="219"/>
      <c r="F167" s="219"/>
      <c r="G167" s="219"/>
      <c r="H167" s="219"/>
      <c r="I167" s="87" t="s">
        <v>15</v>
      </c>
      <c r="J167" s="113">
        <f>J173+J175+J184</f>
        <v>2005.6365153198849</v>
      </c>
      <c r="K167" s="113">
        <f>K173+K175+K184</f>
        <v>1338.1519944899999</v>
      </c>
      <c r="L167" s="113">
        <f>K167-J167</f>
        <v>-667.48452082988501</v>
      </c>
      <c r="M167" s="113">
        <f>L167/J167*100</f>
        <v>-33.280433205686123</v>
      </c>
      <c r="N167" s="88"/>
    </row>
    <row r="168" spans="1:14" s="37" customFormat="1" ht="12" x14ac:dyDescent="0.2">
      <c r="A168" s="80" t="s">
        <v>472</v>
      </c>
      <c r="B168" s="220" t="s">
        <v>17</v>
      </c>
      <c r="C168" s="221"/>
      <c r="D168" s="221"/>
      <c r="E168" s="221"/>
      <c r="F168" s="221"/>
      <c r="G168" s="221"/>
      <c r="H168" s="222"/>
      <c r="I168" s="81" t="s">
        <v>15</v>
      </c>
      <c r="J168" s="106" t="s">
        <v>600</v>
      </c>
      <c r="K168" s="106" t="s">
        <v>600</v>
      </c>
      <c r="L168" s="114"/>
      <c r="M168" s="114"/>
      <c r="N168" s="82"/>
    </row>
    <row r="169" spans="1:14" s="37" customFormat="1" ht="24" customHeight="1" x14ac:dyDescent="0.2">
      <c r="A169" s="2" t="s">
        <v>473</v>
      </c>
      <c r="B169" s="149" t="s">
        <v>19</v>
      </c>
      <c r="C169" s="150"/>
      <c r="D169" s="150"/>
      <c r="E169" s="150"/>
      <c r="F169" s="150"/>
      <c r="G169" s="150"/>
      <c r="H169" s="151"/>
      <c r="I169" s="4" t="s">
        <v>15</v>
      </c>
      <c r="J169" s="106" t="s">
        <v>600</v>
      </c>
      <c r="K169" s="106" t="s">
        <v>600</v>
      </c>
      <c r="L169" s="106"/>
      <c r="M169" s="106"/>
      <c r="N169" s="5"/>
    </row>
    <row r="170" spans="1:14" s="37" customFormat="1" ht="24" customHeight="1" x14ac:dyDescent="0.2">
      <c r="A170" s="2" t="s">
        <v>474</v>
      </c>
      <c r="B170" s="149" t="s">
        <v>21</v>
      </c>
      <c r="C170" s="150"/>
      <c r="D170" s="150"/>
      <c r="E170" s="150"/>
      <c r="F170" s="150"/>
      <c r="G170" s="150"/>
      <c r="H170" s="151"/>
      <c r="I170" s="4" t="s">
        <v>15</v>
      </c>
      <c r="J170" s="106" t="s">
        <v>600</v>
      </c>
      <c r="K170" s="106" t="s">
        <v>600</v>
      </c>
      <c r="L170" s="106"/>
      <c r="M170" s="106"/>
      <c r="N170" s="5"/>
    </row>
    <row r="171" spans="1:14" s="37" customFormat="1" ht="24" customHeight="1" x14ac:dyDescent="0.2">
      <c r="A171" s="2" t="s">
        <v>475</v>
      </c>
      <c r="B171" s="149" t="s">
        <v>23</v>
      </c>
      <c r="C171" s="150"/>
      <c r="D171" s="150"/>
      <c r="E171" s="150"/>
      <c r="F171" s="150"/>
      <c r="G171" s="150"/>
      <c r="H171" s="151"/>
      <c r="I171" s="4" t="s">
        <v>15</v>
      </c>
      <c r="J171" s="106" t="s">
        <v>600</v>
      </c>
      <c r="K171" s="106" t="s">
        <v>600</v>
      </c>
      <c r="L171" s="106"/>
      <c r="M171" s="106"/>
      <c r="N171" s="5"/>
    </row>
    <row r="172" spans="1:14" s="37" customFormat="1" ht="12" x14ac:dyDescent="0.2">
      <c r="A172" s="2" t="s">
        <v>476</v>
      </c>
      <c r="B172" s="183" t="s">
        <v>25</v>
      </c>
      <c r="C172" s="184"/>
      <c r="D172" s="184"/>
      <c r="E172" s="184"/>
      <c r="F172" s="184"/>
      <c r="G172" s="184"/>
      <c r="H172" s="185"/>
      <c r="I172" s="4" t="s">
        <v>15</v>
      </c>
      <c r="J172" s="106" t="s">
        <v>600</v>
      </c>
      <c r="K172" s="106" t="s">
        <v>600</v>
      </c>
      <c r="L172" s="106"/>
      <c r="M172" s="115"/>
      <c r="N172" s="5"/>
    </row>
    <row r="173" spans="1:14" s="37" customFormat="1" ht="12" x14ac:dyDescent="0.2">
      <c r="A173" s="2" t="s">
        <v>477</v>
      </c>
      <c r="B173" s="183" t="s">
        <v>27</v>
      </c>
      <c r="C173" s="184"/>
      <c r="D173" s="184"/>
      <c r="E173" s="184"/>
      <c r="F173" s="184"/>
      <c r="G173" s="184"/>
      <c r="H173" s="185"/>
      <c r="I173" s="4" t="s">
        <v>15</v>
      </c>
      <c r="J173" s="106">
        <v>1749.0645319680002</v>
      </c>
      <c r="K173" s="106">
        <f>'[1]12.БДДС (ДПН)'!$CP$23/1000</f>
        <v>1225.3263879900001</v>
      </c>
      <c r="L173" s="106">
        <f>K173-J173</f>
        <v>-523.73814397800015</v>
      </c>
      <c r="M173" s="106">
        <f t="shared" ref="M173" si="25">L173/J173*100</f>
        <v>-29.943900548295044</v>
      </c>
      <c r="N173" s="5"/>
    </row>
    <row r="174" spans="1:14" s="37" customFormat="1" ht="12" x14ac:dyDescent="0.2">
      <c r="A174" s="2" t="s">
        <v>478</v>
      </c>
      <c r="B174" s="183" t="s">
        <v>29</v>
      </c>
      <c r="C174" s="184"/>
      <c r="D174" s="184"/>
      <c r="E174" s="184"/>
      <c r="F174" s="184"/>
      <c r="G174" s="184"/>
      <c r="H174" s="185"/>
      <c r="I174" s="4" t="s">
        <v>15</v>
      </c>
      <c r="J174" s="106" t="s">
        <v>600</v>
      </c>
      <c r="K174" s="106" t="s">
        <v>600</v>
      </c>
      <c r="L174" s="106"/>
      <c r="M174" s="106"/>
      <c r="N174" s="5"/>
    </row>
    <row r="175" spans="1:14" s="37" customFormat="1" ht="12" x14ac:dyDescent="0.2">
      <c r="A175" s="2" t="s">
        <v>479</v>
      </c>
      <c r="B175" s="183" t="s">
        <v>31</v>
      </c>
      <c r="C175" s="184"/>
      <c r="D175" s="184"/>
      <c r="E175" s="184"/>
      <c r="F175" s="184"/>
      <c r="G175" s="184"/>
      <c r="H175" s="185"/>
      <c r="I175" s="4" t="s">
        <v>15</v>
      </c>
      <c r="J175" s="106">
        <v>42.370881015884592</v>
      </c>
      <c r="K175" s="106">
        <f>'[1]12.БДДС (ДПН)'!$CP$24/1000</f>
        <v>36.025787440000002</v>
      </c>
      <c r="L175" s="106">
        <f>K175-J175</f>
        <v>-6.3450935758845901</v>
      </c>
      <c r="M175" s="106">
        <f t="shared" ref="M175" si="26">L175/J175*100</f>
        <v>-14.975127785296349</v>
      </c>
      <c r="N175" s="5"/>
    </row>
    <row r="176" spans="1:14" s="37" customFormat="1" ht="12" x14ac:dyDescent="0.2">
      <c r="A176" s="2" t="s">
        <v>480</v>
      </c>
      <c r="B176" s="183" t="s">
        <v>33</v>
      </c>
      <c r="C176" s="184"/>
      <c r="D176" s="184"/>
      <c r="E176" s="184"/>
      <c r="F176" s="184"/>
      <c r="G176" s="184"/>
      <c r="H176" s="185"/>
      <c r="I176" s="4" t="s">
        <v>15</v>
      </c>
      <c r="J176" s="106" t="s">
        <v>600</v>
      </c>
      <c r="K176" s="106" t="s">
        <v>600</v>
      </c>
      <c r="L176" s="106"/>
      <c r="M176" s="106"/>
      <c r="N176" s="5"/>
    </row>
    <row r="177" spans="1:14" s="37" customFormat="1" ht="12" x14ac:dyDescent="0.2">
      <c r="A177" s="2" t="s">
        <v>481</v>
      </c>
      <c r="B177" s="183" t="s">
        <v>35</v>
      </c>
      <c r="C177" s="184"/>
      <c r="D177" s="184"/>
      <c r="E177" s="184"/>
      <c r="F177" s="184"/>
      <c r="G177" s="184"/>
      <c r="H177" s="185"/>
      <c r="I177" s="4" t="s">
        <v>15</v>
      </c>
      <c r="J177" s="106" t="s">
        <v>600</v>
      </c>
      <c r="K177" s="106" t="s">
        <v>600</v>
      </c>
      <c r="L177" s="106"/>
      <c r="M177" s="106"/>
      <c r="N177" s="5"/>
    </row>
    <row r="178" spans="1:14" s="37" customFormat="1" ht="24" customHeight="1" x14ac:dyDescent="0.2">
      <c r="A178" s="2" t="s">
        <v>482</v>
      </c>
      <c r="B178" s="180" t="s">
        <v>37</v>
      </c>
      <c r="C178" s="181"/>
      <c r="D178" s="181"/>
      <c r="E178" s="181"/>
      <c r="F178" s="181"/>
      <c r="G178" s="181"/>
      <c r="H178" s="182"/>
      <c r="I178" s="4" t="s">
        <v>15</v>
      </c>
      <c r="J178" s="106" t="s">
        <v>600</v>
      </c>
      <c r="K178" s="106" t="s">
        <v>600</v>
      </c>
      <c r="L178" s="106"/>
      <c r="M178" s="106"/>
      <c r="N178" s="5"/>
    </row>
    <row r="179" spans="1:14" s="37" customFormat="1" ht="12" x14ac:dyDescent="0.2">
      <c r="A179" s="2" t="s">
        <v>483</v>
      </c>
      <c r="B179" s="146" t="s">
        <v>39</v>
      </c>
      <c r="C179" s="147"/>
      <c r="D179" s="147"/>
      <c r="E179" s="147"/>
      <c r="F179" s="147"/>
      <c r="G179" s="147"/>
      <c r="H179" s="148"/>
      <c r="I179" s="4" t="s">
        <v>15</v>
      </c>
      <c r="J179" s="106" t="s">
        <v>600</v>
      </c>
      <c r="K179" s="106" t="s">
        <v>600</v>
      </c>
      <c r="L179" s="106"/>
      <c r="M179" s="106"/>
      <c r="N179" s="5"/>
    </row>
    <row r="180" spans="1:14" s="37" customFormat="1" ht="12" x14ac:dyDescent="0.2">
      <c r="A180" s="2" t="s">
        <v>484</v>
      </c>
      <c r="B180" s="146" t="s">
        <v>41</v>
      </c>
      <c r="C180" s="147"/>
      <c r="D180" s="147"/>
      <c r="E180" s="147"/>
      <c r="F180" s="147"/>
      <c r="G180" s="147"/>
      <c r="H180" s="148"/>
      <c r="I180" s="4" t="s">
        <v>15</v>
      </c>
      <c r="J180" s="106" t="s">
        <v>600</v>
      </c>
      <c r="K180" s="106" t="s">
        <v>600</v>
      </c>
      <c r="L180" s="106"/>
      <c r="M180" s="106"/>
      <c r="N180" s="5"/>
    </row>
    <row r="181" spans="1:14" s="37" customFormat="1" ht="24" customHeight="1" x14ac:dyDescent="0.2">
      <c r="A181" s="2" t="s">
        <v>485</v>
      </c>
      <c r="B181" s="180" t="s">
        <v>486</v>
      </c>
      <c r="C181" s="181"/>
      <c r="D181" s="181"/>
      <c r="E181" s="181"/>
      <c r="F181" s="181"/>
      <c r="G181" s="181"/>
      <c r="H181" s="182"/>
      <c r="I181" s="4" t="s">
        <v>15</v>
      </c>
      <c r="J181" s="106" t="s">
        <v>600</v>
      </c>
      <c r="K181" s="106" t="s">
        <v>600</v>
      </c>
      <c r="L181" s="106"/>
      <c r="M181" s="106"/>
      <c r="N181" s="5"/>
    </row>
    <row r="182" spans="1:14" s="37" customFormat="1" ht="12" x14ac:dyDescent="0.2">
      <c r="A182" s="2" t="s">
        <v>487</v>
      </c>
      <c r="B182" s="146" t="s">
        <v>488</v>
      </c>
      <c r="C182" s="147"/>
      <c r="D182" s="147"/>
      <c r="E182" s="147"/>
      <c r="F182" s="147"/>
      <c r="G182" s="147"/>
      <c r="H182" s="148"/>
      <c r="I182" s="4" t="s">
        <v>15</v>
      </c>
      <c r="J182" s="106" t="s">
        <v>600</v>
      </c>
      <c r="K182" s="106" t="s">
        <v>600</v>
      </c>
      <c r="L182" s="106"/>
      <c r="M182" s="106"/>
      <c r="N182" s="5"/>
    </row>
    <row r="183" spans="1:14" s="37" customFormat="1" ht="12" x14ac:dyDescent="0.2">
      <c r="A183" s="2" t="s">
        <v>489</v>
      </c>
      <c r="B183" s="146" t="s">
        <v>490</v>
      </c>
      <c r="C183" s="147"/>
      <c r="D183" s="147"/>
      <c r="E183" s="147"/>
      <c r="F183" s="147"/>
      <c r="G183" s="147"/>
      <c r="H183" s="148"/>
      <c r="I183" s="4" t="s">
        <v>15</v>
      </c>
      <c r="J183" s="106" t="s">
        <v>600</v>
      </c>
      <c r="K183" s="106" t="s">
        <v>600</v>
      </c>
      <c r="L183" s="106"/>
      <c r="M183" s="106"/>
      <c r="N183" s="5"/>
    </row>
    <row r="184" spans="1:14" s="37" customFormat="1" ht="12.75" thickBot="1" x14ac:dyDescent="0.25">
      <c r="A184" s="83" t="s">
        <v>491</v>
      </c>
      <c r="B184" s="174" t="s">
        <v>43</v>
      </c>
      <c r="C184" s="175"/>
      <c r="D184" s="175"/>
      <c r="E184" s="175"/>
      <c r="F184" s="175"/>
      <c r="G184" s="175"/>
      <c r="H184" s="176"/>
      <c r="I184" s="84" t="s">
        <v>15</v>
      </c>
      <c r="J184" s="115">
        <v>214.20110233600002</v>
      </c>
      <c r="K184" s="115">
        <f>'[1]12.БДДС (ДПН)'!$CP$22/1000-K175-K173</f>
        <v>76.799819059999891</v>
      </c>
      <c r="L184" s="115">
        <f>K184-J184</f>
        <v>-137.40128327600013</v>
      </c>
      <c r="M184" s="106">
        <f t="shared" ref="M184" si="27">L184/J184*100</f>
        <v>-64.14592725133123</v>
      </c>
      <c r="N184" s="85"/>
    </row>
    <row r="185" spans="1:14" s="61" customFormat="1" ht="12" x14ac:dyDescent="0.2">
      <c r="A185" s="76" t="s">
        <v>492</v>
      </c>
      <c r="B185" s="216" t="s">
        <v>493</v>
      </c>
      <c r="C185" s="217"/>
      <c r="D185" s="217"/>
      <c r="E185" s="217"/>
      <c r="F185" s="217"/>
      <c r="G185" s="217"/>
      <c r="H185" s="218"/>
      <c r="I185" s="77" t="s">
        <v>15</v>
      </c>
      <c r="J185" s="116">
        <v>1561.8578377027716</v>
      </c>
      <c r="K185" s="116">
        <f>K186+K187+K194+K195+K196+K198+K199+K200+K201+K202</f>
        <v>799.67179520000002</v>
      </c>
      <c r="L185" s="116">
        <f>K185-J185</f>
        <v>-762.18604250277156</v>
      </c>
      <c r="M185" s="116">
        <f>L185/J185*100</f>
        <v>-48.799962717722003</v>
      </c>
      <c r="N185" s="75"/>
    </row>
    <row r="186" spans="1:14" s="37" customFormat="1" ht="12" x14ac:dyDescent="0.2">
      <c r="A186" s="2" t="s">
        <v>494</v>
      </c>
      <c r="B186" s="183" t="s">
        <v>495</v>
      </c>
      <c r="C186" s="184"/>
      <c r="D186" s="184"/>
      <c r="E186" s="184"/>
      <c r="F186" s="184"/>
      <c r="G186" s="184"/>
      <c r="H186" s="185"/>
      <c r="I186" s="4" t="s">
        <v>15</v>
      </c>
      <c r="J186" s="106">
        <v>6.8479327914250243</v>
      </c>
      <c r="K186" s="106">
        <f>'[1]12.БДДС (ДПН)'!$CP$63/1000</f>
        <v>3.6</v>
      </c>
      <c r="L186" s="106">
        <f>K186-J186</f>
        <v>-3.2479327914250242</v>
      </c>
      <c r="M186" s="106">
        <f t="shared" ref="M186:M187" si="28">L186/J186*100</f>
        <v>-47.429390596415942</v>
      </c>
      <c r="N186" s="5"/>
    </row>
    <row r="187" spans="1:14" s="37" customFormat="1" ht="12" x14ac:dyDescent="0.2">
      <c r="A187" s="2" t="s">
        <v>496</v>
      </c>
      <c r="B187" s="183" t="s">
        <v>497</v>
      </c>
      <c r="C187" s="184"/>
      <c r="D187" s="184"/>
      <c r="E187" s="184"/>
      <c r="F187" s="184"/>
      <c r="G187" s="184"/>
      <c r="H187" s="185"/>
      <c r="I187" s="4" t="s">
        <v>15</v>
      </c>
      <c r="J187" s="106">
        <v>622.84</v>
      </c>
      <c r="K187" s="106">
        <v>271.60897585999999</v>
      </c>
      <c r="L187" s="106">
        <f>K187-J187</f>
        <v>-351.23102414000005</v>
      </c>
      <c r="M187" s="106">
        <f t="shared" si="28"/>
        <v>-56.391854110204875</v>
      </c>
      <c r="N187" s="5"/>
    </row>
    <row r="188" spans="1:14" s="37" customFormat="1" ht="12" x14ac:dyDescent="0.2">
      <c r="A188" s="2" t="s">
        <v>498</v>
      </c>
      <c r="B188" s="146" t="s">
        <v>286</v>
      </c>
      <c r="C188" s="147"/>
      <c r="D188" s="147"/>
      <c r="E188" s="147"/>
      <c r="F188" s="147"/>
      <c r="G188" s="147"/>
      <c r="H188" s="148"/>
      <c r="I188" s="4" t="s">
        <v>15</v>
      </c>
      <c r="J188" s="106" t="s">
        <v>600</v>
      </c>
      <c r="K188" s="106" t="s">
        <v>600</v>
      </c>
      <c r="L188" s="106" t="s">
        <v>600</v>
      </c>
      <c r="M188" s="106" t="s">
        <v>600</v>
      </c>
      <c r="N188" s="5"/>
    </row>
    <row r="189" spans="1:14" s="37" customFormat="1" ht="12" x14ac:dyDescent="0.2">
      <c r="A189" s="2" t="s">
        <v>499</v>
      </c>
      <c r="B189" s="146" t="s">
        <v>500</v>
      </c>
      <c r="C189" s="147"/>
      <c r="D189" s="147"/>
      <c r="E189" s="147"/>
      <c r="F189" s="147"/>
      <c r="G189" s="147"/>
      <c r="H189" s="148"/>
      <c r="I189" s="4" t="s">
        <v>15</v>
      </c>
      <c r="J189" s="106" t="s">
        <v>600</v>
      </c>
      <c r="K189" s="106" t="s">
        <v>600</v>
      </c>
      <c r="L189" s="106" t="s">
        <v>600</v>
      </c>
      <c r="M189" s="106" t="s">
        <v>600</v>
      </c>
      <c r="N189" s="5"/>
    </row>
    <row r="190" spans="1:14" s="37" customFormat="1" ht="12" x14ac:dyDescent="0.2">
      <c r="A190" s="2" t="s">
        <v>501</v>
      </c>
      <c r="B190" s="146" t="s">
        <v>502</v>
      </c>
      <c r="C190" s="147"/>
      <c r="D190" s="147"/>
      <c r="E190" s="147"/>
      <c r="F190" s="147"/>
      <c r="G190" s="147"/>
      <c r="H190" s="148"/>
      <c r="I190" s="4" t="s">
        <v>15</v>
      </c>
      <c r="J190" s="106">
        <v>622.84</v>
      </c>
      <c r="K190" s="106">
        <f>'[1]12.БДДС (ДПН)'!$CP$58/1000</f>
        <v>347.76889746000001</v>
      </c>
      <c r="L190" s="106">
        <f>K190-J190</f>
        <v>-275.07110254000003</v>
      </c>
      <c r="M190" s="106">
        <f t="shared" ref="M190" si="29">L190/J190*100</f>
        <v>-44.164007215336206</v>
      </c>
      <c r="N190" s="5"/>
    </row>
    <row r="191" spans="1:14" s="37" customFormat="1" ht="24" customHeight="1" x14ac:dyDescent="0.2">
      <c r="A191" s="2" t="s">
        <v>503</v>
      </c>
      <c r="B191" s="180" t="s">
        <v>504</v>
      </c>
      <c r="C191" s="181"/>
      <c r="D191" s="181"/>
      <c r="E191" s="181"/>
      <c r="F191" s="181"/>
      <c r="G191" s="181"/>
      <c r="H191" s="182"/>
      <c r="I191" s="4" t="s">
        <v>15</v>
      </c>
      <c r="J191" s="106" t="s">
        <v>600</v>
      </c>
      <c r="K191" s="106" t="s">
        <v>600</v>
      </c>
      <c r="L191" s="106" t="s">
        <v>600</v>
      </c>
      <c r="M191" s="106" t="s">
        <v>600</v>
      </c>
      <c r="N191" s="5"/>
    </row>
    <row r="192" spans="1:14" s="37" customFormat="1" ht="24" customHeight="1" x14ac:dyDescent="0.2">
      <c r="A192" s="2" t="s">
        <v>505</v>
      </c>
      <c r="B192" s="180" t="s">
        <v>506</v>
      </c>
      <c r="C192" s="181"/>
      <c r="D192" s="181"/>
      <c r="E192" s="181"/>
      <c r="F192" s="181"/>
      <c r="G192" s="181"/>
      <c r="H192" s="182"/>
      <c r="I192" s="4" t="s">
        <v>15</v>
      </c>
      <c r="J192" s="106" t="s">
        <v>600</v>
      </c>
      <c r="K192" s="106" t="s">
        <v>600</v>
      </c>
      <c r="L192" s="106" t="s">
        <v>600</v>
      </c>
      <c r="M192" s="106" t="s">
        <v>600</v>
      </c>
      <c r="N192" s="5"/>
    </row>
    <row r="193" spans="1:16" s="37" customFormat="1" ht="12" x14ac:dyDescent="0.2">
      <c r="A193" s="2" t="s">
        <v>507</v>
      </c>
      <c r="B193" s="183" t="s">
        <v>508</v>
      </c>
      <c r="C193" s="184"/>
      <c r="D193" s="184"/>
      <c r="E193" s="184"/>
      <c r="F193" s="184"/>
      <c r="G193" s="184"/>
      <c r="H193" s="185"/>
      <c r="I193" s="4" t="s">
        <v>15</v>
      </c>
      <c r="J193" s="106" t="s">
        <v>600</v>
      </c>
      <c r="K193" s="106" t="s">
        <v>600</v>
      </c>
      <c r="L193" s="106" t="s">
        <v>600</v>
      </c>
      <c r="M193" s="106" t="s">
        <v>600</v>
      </c>
      <c r="N193" s="5"/>
    </row>
    <row r="194" spans="1:16" s="37" customFormat="1" ht="12" x14ac:dyDescent="0.2">
      <c r="A194" s="2" t="s">
        <v>509</v>
      </c>
      <c r="B194" s="183" t="s">
        <v>510</v>
      </c>
      <c r="C194" s="184"/>
      <c r="D194" s="184"/>
      <c r="E194" s="184"/>
      <c r="F194" s="184"/>
      <c r="G194" s="184"/>
      <c r="H194" s="185"/>
      <c r="I194" s="4" t="s">
        <v>15</v>
      </c>
      <c r="J194" s="106">
        <v>185.42258176000001</v>
      </c>
      <c r="K194" s="106">
        <f>'[1]12.БДДС (ДПН)'!$CP$87/1000</f>
        <v>98.973016189999996</v>
      </c>
      <c r="L194" s="106">
        <f>K194-J194</f>
        <v>-86.449565570000019</v>
      </c>
      <c r="M194" s="106">
        <f t="shared" ref="M194:M202" si="30">L194/J194*100</f>
        <v>-46.622997452324981</v>
      </c>
      <c r="N194" s="5"/>
    </row>
    <row r="195" spans="1:16" s="37" customFormat="1" ht="12" x14ac:dyDescent="0.2">
      <c r="A195" s="2" t="s">
        <v>511</v>
      </c>
      <c r="B195" s="183" t="s">
        <v>512</v>
      </c>
      <c r="C195" s="184"/>
      <c r="D195" s="184"/>
      <c r="E195" s="184"/>
      <c r="F195" s="184"/>
      <c r="G195" s="184"/>
      <c r="H195" s="185"/>
      <c r="I195" s="4" t="s">
        <v>15</v>
      </c>
      <c r="J195" s="106">
        <v>55.306095274345665</v>
      </c>
      <c r="K195" s="106">
        <f>'[1]12.БДДС (ДПН)'!$CP$89/1000</f>
        <v>11.336496460000001</v>
      </c>
      <c r="L195" s="106">
        <f>K195-J195</f>
        <v>-43.969598814345666</v>
      </c>
      <c r="M195" s="106">
        <f t="shared" si="30"/>
        <v>-79.502265701880859</v>
      </c>
      <c r="N195" s="5"/>
    </row>
    <row r="196" spans="1:16" s="37" customFormat="1" ht="12" x14ac:dyDescent="0.2">
      <c r="A196" s="2" t="s">
        <v>513</v>
      </c>
      <c r="B196" s="183" t="s">
        <v>514</v>
      </c>
      <c r="C196" s="184"/>
      <c r="D196" s="184"/>
      <c r="E196" s="184"/>
      <c r="F196" s="184"/>
      <c r="G196" s="184"/>
      <c r="H196" s="185"/>
      <c r="I196" s="4" t="s">
        <v>15</v>
      </c>
      <c r="J196" s="106">
        <v>173.41983293440001</v>
      </c>
      <c r="K196" s="106">
        <f>'[1]12.БДДС (ДПН)'!$CP$92/1000</f>
        <v>143.33123560000001</v>
      </c>
      <c r="L196" s="106">
        <f>K196-J196</f>
        <v>-30.088597334399992</v>
      </c>
      <c r="M196" s="106">
        <f t="shared" si="30"/>
        <v>-17.35014780332633</v>
      </c>
      <c r="N196" s="5"/>
    </row>
    <row r="197" spans="1:16" s="37" customFormat="1" ht="12" x14ac:dyDescent="0.2">
      <c r="A197" s="2" t="s">
        <v>515</v>
      </c>
      <c r="B197" s="146" t="s">
        <v>516</v>
      </c>
      <c r="C197" s="147"/>
      <c r="D197" s="147"/>
      <c r="E197" s="147"/>
      <c r="F197" s="147"/>
      <c r="G197" s="147"/>
      <c r="H197" s="148"/>
      <c r="I197" s="4" t="s">
        <v>15</v>
      </c>
      <c r="J197" s="106">
        <v>110.7428608</v>
      </c>
      <c r="K197" s="106">
        <f>'[1]12.БДДС (ДПН)'!$CP$101/1000</f>
        <v>25.212210599999999</v>
      </c>
      <c r="L197" s="106">
        <f t="shared" ref="L197:L203" si="31">K197-J197</f>
        <v>-85.530650199999997</v>
      </c>
      <c r="M197" s="106">
        <f t="shared" si="30"/>
        <v>-77.233556711585322</v>
      </c>
      <c r="N197" s="5"/>
    </row>
    <row r="198" spans="1:16" s="37" customFormat="1" ht="12" x14ac:dyDescent="0.2">
      <c r="A198" s="2" t="s">
        <v>517</v>
      </c>
      <c r="B198" s="183" t="s">
        <v>518</v>
      </c>
      <c r="C198" s="184"/>
      <c r="D198" s="184"/>
      <c r="E198" s="184"/>
      <c r="F198" s="184"/>
      <c r="G198" s="184"/>
      <c r="H198" s="185"/>
      <c r="I198" s="4" t="s">
        <v>15</v>
      </c>
      <c r="J198" s="106">
        <v>125.20483900654878</v>
      </c>
      <c r="K198" s="106">
        <f>'[1]12.БДДС (ДПН)'!$CP$55/1000</f>
        <v>51.265184650000002</v>
      </c>
      <c r="L198" s="106">
        <f t="shared" si="31"/>
        <v>-73.939654356548772</v>
      </c>
      <c r="M198" s="106">
        <f t="shared" si="30"/>
        <v>-59.054949427858297</v>
      </c>
      <c r="N198" s="5"/>
    </row>
    <row r="199" spans="1:16" s="37" customFormat="1" ht="12" x14ac:dyDescent="0.2">
      <c r="A199" s="2" t="s">
        <v>519</v>
      </c>
      <c r="B199" s="183" t="s">
        <v>520</v>
      </c>
      <c r="C199" s="184"/>
      <c r="D199" s="184"/>
      <c r="E199" s="184"/>
      <c r="F199" s="184"/>
      <c r="G199" s="184"/>
      <c r="H199" s="185"/>
      <c r="I199" s="4" t="s">
        <v>15</v>
      </c>
      <c r="J199" s="106">
        <v>7.7569955664494596</v>
      </c>
      <c r="K199" s="106">
        <f>'[1]12.БДДС (ДПН)'!$CP$74/1000</f>
        <v>54.880899149999998</v>
      </c>
      <c r="L199" s="106">
        <f t="shared" si="31"/>
        <v>47.123903583550536</v>
      </c>
      <c r="M199" s="106">
        <f t="shared" si="30"/>
        <v>607.50200486604297</v>
      </c>
      <c r="N199" s="5"/>
    </row>
    <row r="200" spans="1:16" s="37" customFormat="1" ht="12" x14ac:dyDescent="0.2">
      <c r="A200" s="2" t="s">
        <v>521</v>
      </c>
      <c r="B200" s="183" t="s">
        <v>522</v>
      </c>
      <c r="C200" s="184"/>
      <c r="D200" s="184"/>
      <c r="E200" s="184"/>
      <c r="F200" s="184"/>
      <c r="G200" s="184"/>
      <c r="H200" s="185"/>
      <c r="I200" s="4" t="s">
        <v>15</v>
      </c>
      <c r="J200" s="106">
        <v>1.51730655232</v>
      </c>
      <c r="K200" s="106">
        <f>'[1]12.БДДС (ДПН)'!$CP$106/1000</f>
        <v>0.15699545000000001</v>
      </c>
      <c r="L200" s="106">
        <f t="shared" si="31"/>
        <v>-1.3603111023200001</v>
      </c>
      <c r="M200" s="106">
        <f t="shared" si="30"/>
        <v>-89.653017067648605</v>
      </c>
      <c r="N200" s="5"/>
    </row>
    <row r="201" spans="1:16" s="37" customFormat="1" ht="24" customHeight="1" x14ac:dyDescent="0.2">
      <c r="A201" s="2" t="s">
        <v>523</v>
      </c>
      <c r="B201" s="180" t="s">
        <v>524</v>
      </c>
      <c r="C201" s="181"/>
      <c r="D201" s="181"/>
      <c r="E201" s="181"/>
      <c r="F201" s="181"/>
      <c r="G201" s="181"/>
      <c r="H201" s="182"/>
      <c r="I201" s="4" t="s">
        <v>15</v>
      </c>
      <c r="J201" s="106">
        <v>122.54680908128256</v>
      </c>
      <c r="K201" s="106">
        <f>'[1]12.БДДС (ДПН)'!$CP$186/1000</f>
        <v>19.056664609999999</v>
      </c>
      <c r="L201" s="106">
        <f t="shared" si="31"/>
        <v>-103.49014447128256</v>
      </c>
      <c r="M201" s="106">
        <f t="shared" si="30"/>
        <v>-84.449481179587352</v>
      </c>
      <c r="N201" s="5"/>
      <c r="P201" s="131"/>
    </row>
    <row r="202" spans="1:16" s="37" customFormat="1" ht="12.75" thickBot="1" x14ac:dyDescent="0.25">
      <c r="A202" s="1" t="s">
        <v>525</v>
      </c>
      <c r="B202" s="207" t="s">
        <v>526</v>
      </c>
      <c r="C202" s="208"/>
      <c r="D202" s="208"/>
      <c r="E202" s="208"/>
      <c r="F202" s="208"/>
      <c r="G202" s="208"/>
      <c r="H202" s="209"/>
      <c r="I202" s="63" t="s">
        <v>15</v>
      </c>
      <c r="J202" s="117">
        <v>260.99544473600002</v>
      </c>
      <c r="K202" s="118">
        <f>145.46256723-0.00024</f>
        <v>145.46232723</v>
      </c>
      <c r="L202" s="117">
        <f t="shared" si="31"/>
        <v>-115.53311750600002</v>
      </c>
      <c r="M202" s="106">
        <f t="shared" si="30"/>
        <v>-44.266334848435051</v>
      </c>
      <c r="N202" s="66"/>
      <c r="P202" s="38"/>
    </row>
    <row r="203" spans="1:16" s="61" customFormat="1" ht="12" x14ac:dyDescent="0.2">
      <c r="A203" s="76" t="s">
        <v>527</v>
      </c>
      <c r="B203" s="216" t="s">
        <v>528</v>
      </c>
      <c r="C203" s="217"/>
      <c r="D203" s="217"/>
      <c r="E203" s="217"/>
      <c r="F203" s="217"/>
      <c r="G203" s="217"/>
      <c r="H203" s="218"/>
      <c r="I203" s="77" t="s">
        <v>15</v>
      </c>
      <c r="J203" s="116">
        <v>1.3570359295999999</v>
      </c>
      <c r="K203" s="116">
        <v>0</v>
      </c>
      <c r="L203" s="116">
        <f t="shared" si="31"/>
        <v>-1.3570359295999999</v>
      </c>
      <c r="M203" s="116">
        <v>100</v>
      </c>
      <c r="N203" s="75"/>
    </row>
    <row r="204" spans="1:16" s="37" customFormat="1" ht="12" x14ac:dyDescent="0.2">
      <c r="A204" s="2" t="s">
        <v>529</v>
      </c>
      <c r="B204" s="183" t="s">
        <v>530</v>
      </c>
      <c r="C204" s="184"/>
      <c r="D204" s="184"/>
      <c r="E204" s="184"/>
      <c r="F204" s="184"/>
      <c r="G204" s="184"/>
      <c r="H204" s="185"/>
      <c r="I204" s="4" t="s">
        <v>15</v>
      </c>
      <c r="J204" s="106" t="s">
        <v>600</v>
      </c>
      <c r="K204" s="106" t="s">
        <v>600</v>
      </c>
      <c r="L204" s="106"/>
      <c r="M204" s="106"/>
      <c r="N204" s="5"/>
    </row>
    <row r="205" spans="1:16" s="37" customFormat="1" ht="12" x14ac:dyDescent="0.2">
      <c r="A205" s="2" t="s">
        <v>531</v>
      </c>
      <c r="B205" s="183" t="s">
        <v>532</v>
      </c>
      <c r="C205" s="184"/>
      <c r="D205" s="184"/>
      <c r="E205" s="184"/>
      <c r="F205" s="184"/>
      <c r="G205" s="184"/>
      <c r="H205" s="185"/>
      <c r="I205" s="4" t="s">
        <v>15</v>
      </c>
      <c r="J205" s="106" t="s">
        <v>600</v>
      </c>
      <c r="K205" s="106" t="s">
        <v>600</v>
      </c>
      <c r="L205" s="106"/>
      <c r="M205" s="106"/>
      <c r="N205" s="5"/>
    </row>
    <row r="206" spans="1:16" s="37" customFormat="1" ht="24" customHeight="1" x14ac:dyDescent="0.2">
      <c r="A206" s="2" t="s">
        <v>533</v>
      </c>
      <c r="B206" s="149" t="s">
        <v>534</v>
      </c>
      <c r="C206" s="150"/>
      <c r="D206" s="150"/>
      <c r="E206" s="150"/>
      <c r="F206" s="150"/>
      <c r="G206" s="150"/>
      <c r="H206" s="151"/>
      <c r="I206" s="4" t="s">
        <v>15</v>
      </c>
      <c r="J206" s="106" t="s">
        <v>600</v>
      </c>
      <c r="K206" s="106" t="s">
        <v>600</v>
      </c>
      <c r="L206" s="106"/>
      <c r="M206" s="106"/>
      <c r="N206" s="5"/>
    </row>
    <row r="207" spans="1:16" s="37" customFormat="1" ht="12" x14ac:dyDescent="0.2">
      <c r="A207" s="2" t="s">
        <v>535</v>
      </c>
      <c r="B207" s="167" t="s">
        <v>420</v>
      </c>
      <c r="C207" s="168"/>
      <c r="D207" s="168"/>
      <c r="E207" s="168"/>
      <c r="F207" s="168"/>
      <c r="G207" s="168"/>
      <c r="H207" s="169"/>
      <c r="I207" s="4" t="s">
        <v>15</v>
      </c>
      <c r="J207" s="106" t="s">
        <v>600</v>
      </c>
      <c r="K207" s="106" t="s">
        <v>600</v>
      </c>
      <c r="L207" s="106"/>
      <c r="M207" s="106"/>
      <c r="N207" s="5"/>
    </row>
    <row r="208" spans="1:16" s="37" customFormat="1" ht="12" x14ac:dyDescent="0.2">
      <c r="A208" s="2" t="s">
        <v>536</v>
      </c>
      <c r="B208" s="167" t="s">
        <v>423</v>
      </c>
      <c r="C208" s="168"/>
      <c r="D208" s="168"/>
      <c r="E208" s="168"/>
      <c r="F208" s="168"/>
      <c r="G208" s="168"/>
      <c r="H208" s="169"/>
      <c r="I208" s="4" t="s">
        <v>15</v>
      </c>
      <c r="J208" s="106" t="s">
        <v>600</v>
      </c>
      <c r="K208" s="106" t="s">
        <v>600</v>
      </c>
      <c r="L208" s="106"/>
      <c r="M208" s="106"/>
      <c r="N208" s="5"/>
    </row>
    <row r="209" spans="1:14" s="37" customFormat="1" ht="12.75" thickBot="1" x14ac:dyDescent="0.25">
      <c r="A209" s="1" t="s">
        <v>537</v>
      </c>
      <c r="B209" s="207" t="s">
        <v>538</v>
      </c>
      <c r="C209" s="208"/>
      <c r="D209" s="208"/>
      <c r="E209" s="208"/>
      <c r="F209" s="208"/>
      <c r="G209" s="208"/>
      <c r="H209" s="209"/>
      <c r="I209" s="63" t="s">
        <v>15</v>
      </c>
      <c r="J209" s="117">
        <v>1.3570359295999999</v>
      </c>
      <c r="K209" s="117">
        <v>0</v>
      </c>
      <c r="L209" s="117">
        <f>K209-J209</f>
        <v>-1.3570359295999999</v>
      </c>
      <c r="M209" s="117">
        <v>100</v>
      </c>
      <c r="N209" s="66"/>
    </row>
    <row r="210" spans="1:14" s="61" customFormat="1" ht="12" x14ac:dyDescent="0.2">
      <c r="A210" s="76" t="s">
        <v>539</v>
      </c>
      <c r="B210" s="216" t="s">
        <v>540</v>
      </c>
      <c r="C210" s="217"/>
      <c r="D210" s="217"/>
      <c r="E210" s="217"/>
      <c r="F210" s="217"/>
      <c r="G210" s="217"/>
      <c r="H210" s="218"/>
      <c r="I210" s="77" t="s">
        <v>15</v>
      </c>
      <c r="J210" s="116">
        <v>303.62181505843199</v>
      </c>
      <c r="K210" s="116">
        <f>K211</f>
        <v>178.0368</v>
      </c>
      <c r="L210" s="116">
        <f>K210-J210</f>
        <v>-125.58501505843199</v>
      </c>
      <c r="M210" s="116">
        <f>L210/J210*100</f>
        <v>-41.362316154477625</v>
      </c>
      <c r="N210" s="75"/>
    </row>
    <row r="211" spans="1:14" s="37" customFormat="1" ht="12" x14ac:dyDescent="0.2">
      <c r="A211" s="2" t="s">
        <v>541</v>
      </c>
      <c r="B211" s="183" t="s">
        <v>542</v>
      </c>
      <c r="C211" s="184"/>
      <c r="D211" s="184"/>
      <c r="E211" s="184"/>
      <c r="F211" s="184"/>
      <c r="G211" s="184"/>
      <c r="H211" s="185"/>
      <c r="I211" s="4" t="s">
        <v>15</v>
      </c>
      <c r="J211" s="106">
        <v>292.75382903603202</v>
      </c>
      <c r="K211" s="106">
        <f>SUM(K212:K217)</f>
        <v>178.0368</v>
      </c>
      <c r="L211" s="106">
        <f>K211-J211</f>
        <v>-114.71702903603202</v>
      </c>
      <c r="M211" s="106">
        <f t="shared" ref="M211:M212" si="32">L211/J211*100</f>
        <v>-39.185492266238711</v>
      </c>
      <c r="N211" s="5"/>
    </row>
    <row r="212" spans="1:14" s="37" customFormat="1" ht="12" x14ac:dyDescent="0.2">
      <c r="A212" s="2" t="s">
        <v>543</v>
      </c>
      <c r="B212" s="146" t="s">
        <v>544</v>
      </c>
      <c r="C212" s="147"/>
      <c r="D212" s="147"/>
      <c r="E212" s="147"/>
      <c r="F212" s="147"/>
      <c r="G212" s="147"/>
      <c r="H212" s="148"/>
      <c r="I212" s="4" t="s">
        <v>15</v>
      </c>
      <c r="J212" s="106">
        <v>292.75382903603202</v>
      </c>
      <c r="K212" s="106">
        <v>128.761</v>
      </c>
      <c r="L212" s="106">
        <f>K212-J212</f>
        <v>-163.99282903603202</v>
      </c>
      <c r="M212" s="106">
        <f t="shared" si="32"/>
        <v>-56.017313104331038</v>
      </c>
      <c r="N212" s="5"/>
    </row>
    <row r="213" spans="1:14" s="37" customFormat="1" ht="12" x14ac:dyDescent="0.2">
      <c r="A213" s="2" t="s">
        <v>545</v>
      </c>
      <c r="B213" s="146" t="s">
        <v>546</v>
      </c>
      <c r="C213" s="147"/>
      <c r="D213" s="147"/>
      <c r="E213" s="147"/>
      <c r="F213" s="147"/>
      <c r="G213" s="147"/>
      <c r="H213" s="148"/>
      <c r="I213" s="4" t="s">
        <v>15</v>
      </c>
      <c r="J213" s="106" t="s">
        <v>600</v>
      </c>
      <c r="K213" s="106" t="s">
        <v>600</v>
      </c>
      <c r="L213" s="106" t="s">
        <v>600</v>
      </c>
      <c r="M213" s="106" t="s">
        <v>600</v>
      </c>
      <c r="N213" s="5"/>
    </row>
    <row r="214" spans="1:14" s="37" customFormat="1" ht="12" x14ac:dyDescent="0.2">
      <c r="A214" s="2" t="s">
        <v>547</v>
      </c>
      <c r="B214" s="146" t="s">
        <v>548</v>
      </c>
      <c r="C214" s="147"/>
      <c r="D214" s="147"/>
      <c r="E214" s="147"/>
      <c r="F214" s="147"/>
      <c r="G214" s="147"/>
      <c r="H214" s="148"/>
      <c r="I214" s="4" t="s">
        <v>15</v>
      </c>
      <c r="J214" s="106" t="s">
        <v>600</v>
      </c>
      <c r="K214" s="106" t="s">
        <v>600</v>
      </c>
      <c r="L214" s="106" t="s">
        <v>600</v>
      </c>
      <c r="M214" s="106" t="s">
        <v>600</v>
      </c>
      <c r="N214" s="5"/>
    </row>
    <row r="215" spans="1:14" s="37" customFormat="1" ht="12" x14ac:dyDescent="0.2">
      <c r="A215" s="2" t="s">
        <v>549</v>
      </c>
      <c r="B215" s="146" t="s">
        <v>550</v>
      </c>
      <c r="C215" s="147"/>
      <c r="D215" s="147"/>
      <c r="E215" s="147"/>
      <c r="F215" s="147"/>
      <c r="G215" s="147"/>
      <c r="H215" s="148"/>
      <c r="I215" s="4" t="s">
        <v>15</v>
      </c>
      <c r="J215" s="106" t="s">
        <v>600</v>
      </c>
      <c r="K215" s="106" t="s">
        <v>600</v>
      </c>
      <c r="L215" s="106" t="s">
        <v>600</v>
      </c>
      <c r="M215" s="106" t="s">
        <v>600</v>
      </c>
      <c r="N215" s="5"/>
    </row>
    <row r="216" spans="1:14" s="37" customFormat="1" ht="12" x14ac:dyDescent="0.2">
      <c r="A216" s="2" t="s">
        <v>551</v>
      </c>
      <c r="B216" s="146" t="s">
        <v>552</v>
      </c>
      <c r="C216" s="147"/>
      <c r="D216" s="147"/>
      <c r="E216" s="147"/>
      <c r="F216" s="147"/>
      <c r="G216" s="147"/>
      <c r="H216" s="148"/>
      <c r="I216" s="4" t="s">
        <v>15</v>
      </c>
      <c r="J216" s="106" t="s">
        <v>600</v>
      </c>
      <c r="K216" s="106" t="s">
        <v>600</v>
      </c>
      <c r="L216" s="106" t="s">
        <v>600</v>
      </c>
      <c r="M216" s="106" t="s">
        <v>600</v>
      </c>
      <c r="N216" s="5"/>
    </row>
    <row r="217" spans="1:14" s="37" customFormat="1" ht="12" x14ac:dyDescent="0.2">
      <c r="A217" s="2" t="s">
        <v>553</v>
      </c>
      <c r="B217" s="146" t="s">
        <v>554</v>
      </c>
      <c r="C217" s="147"/>
      <c r="D217" s="147"/>
      <c r="E217" s="147"/>
      <c r="F217" s="147"/>
      <c r="G217" s="147"/>
      <c r="H217" s="148"/>
      <c r="I217" s="4" t="s">
        <v>15</v>
      </c>
      <c r="J217" s="106" t="s">
        <v>600</v>
      </c>
      <c r="K217" s="106">
        <f>'[1]12.БДДС (ДПН)'!$CP$240/1000</f>
        <v>49.275800000000004</v>
      </c>
      <c r="L217" s="106">
        <f>K217-0</f>
        <v>49.275800000000004</v>
      </c>
      <c r="M217" s="106">
        <v>100</v>
      </c>
      <c r="N217" s="5"/>
    </row>
    <row r="218" spans="1:14" s="37" customFormat="1" ht="12" x14ac:dyDescent="0.2">
      <c r="A218" s="2" t="s">
        <v>555</v>
      </c>
      <c r="B218" s="183" t="s">
        <v>556</v>
      </c>
      <c r="C218" s="184"/>
      <c r="D218" s="184"/>
      <c r="E218" s="184"/>
      <c r="F218" s="184"/>
      <c r="G218" s="184"/>
      <c r="H218" s="185"/>
      <c r="I218" s="4" t="s">
        <v>15</v>
      </c>
      <c r="J218" s="106">
        <v>10.867986022399998</v>
      </c>
      <c r="K218" s="106">
        <v>0</v>
      </c>
      <c r="L218" s="106">
        <f t="shared" ref="L218" si="33">K218-J218</f>
        <v>-10.867986022399998</v>
      </c>
      <c r="M218" s="106">
        <f t="shared" ref="M218" si="34">L218/J218*100</f>
        <v>-100</v>
      </c>
      <c r="N218" s="5"/>
    </row>
    <row r="219" spans="1:14" s="37" customFormat="1" ht="12" x14ac:dyDescent="0.2">
      <c r="A219" s="2" t="s">
        <v>557</v>
      </c>
      <c r="B219" s="183" t="s">
        <v>558</v>
      </c>
      <c r="C219" s="184"/>
      <c r="D219" s="184"/>
      <c r="E219" s="184"/>
      <c r="F219" s="184"/>
      <c r="G219" s="184"/>
      <c r="H219" s="185"/>
      <c r="I219" s="4" t="s">
        <v>15</v>
      </c>
      <c r="J219" s="106" t="s">
        <v>600</v>
      </c>
      <c r="K219" s="106" t="s">
        <v>600</v>
      </c>
      <c r="L219" s="106" t="s">
        <v>600</v>
      </c>
      <c r="M219" s="106" t="s">
        <v>600</v>
      </c>
      <c r="N219" s="5"/>
    </row>
    <row r="220" spans="1:14" s="37" customFormat="1" ht="12" x14ac:dyDescent="0.2">
      <c r="A220" s="2" t="s">
        <v>559</v>
      </c>
      <c r="B220" s="183" t="s">
        <v>106</v>
      </c>
      <c r="C220" s="184"/>
      <c r="D220" s="184"/>
      <c r="E220" s="184"/>
      <c r="F220" s="184"/>
      <c r="G220" s="184"/>
      <c r="H220" s="185"/>
      <c r="I220" s="4" t="s">
        <v>238</v>
      </c>
      <c r="J220" s="106" t="s">
        <v>600</v>
      </c>
      <c r="K220" s="106" t="s">
        <v>600</v>
      </c>
      <c r="L220" s="106" t="s">
        <v>600</v>
      </c>
      <c r="M220" s="106" t="s">
        <v>600</v>
      </c>
      <c r="N220" s="5"/>
    </row>
    <row r="221" spans="1:14" s="37" customFormat="1" ht="12.75" thickBot="1" x14ac:dyDescent="0.25">
      <c r="A221" s="1" t="s">
        <v>560</v>
      </c>
      <c r="B221" s="207" t="s">
        <v>561</v>
      </c>
      <c r="C221" s="208"/>
      <c r="D221" s="208"/>
      <c r="E221" s="208"/>
      <c r="F221" s="208"/>
      <c r="G221" s="208"/>
      <c r="H221" s="209"/>
      <c r="I221" s="63" t="s">
        <v>15</v>
      </c>
      <c r="J221" s="117" t="s">
        <v>600</v>
      </c>
      <c r="K221" s="117" t="s">
        <v>600</v>
      </c>
      <c r="L221" s="117" t="s">
        <v>600</v>
      </c>
      <c r="M221" s="117" t="s">
        <v>600</v>
      </c>
      <c r="N221" s="66"/>
    </row>
    <row r="222" spans="1:14" s="61" customFormat="1" ht="12" x14ac:dyDescent="0.2">
      <c r="A222" s="76" t="s">
        <v>562</v>
      </c>
      <c r="B222" s="216" t="s">
        <v>563</v>
      </c>
      <c r="C222" s="217"/>
      <c r="D222" s="217"/>
      <c r="E222" s="217"/>
      <c r="F222" s="217"/>
      <c r="G222" s="217"/>
      <c r="H222" s="218"/>
      <c r="I222" s="77" t="s">
        <v>15</v>
      </c>
      <c r="J222" s="116">
        <v>74.622339037999723</v>
      </c>
      <c r="K222" s="119">
        <f>K223+K224</f>
        <v>129.05788211999999</v>
      </c>
      <c r="L222" s="116">
        <f>K222-J222</f>
        <v>54.435543082000265</v>
      </c>
      <c r="M222" s="116">
        <f>L222/J222*100</f>
        <v>72.948052531937122</v>
      </c>
      <c r="N222" s="75"/>
    </row>
    <row r="223" spans="1:14" s="37" customFormat="1" ht="12" x14ac:dyDescent="0.2">
      <c r="A223" s="2" t="s">
        <v>564</v>
      </c>
      <c r="B223" s="183" t="s">
        <v>565</v>
      </c>
      <c r="C223" s="184"/>
      <c r="D223" s="184"/>
      <c r="E223" s="184"/>
      <c r="F223" s="184"/>
      <c r="G223" s="184"/>
      <c r="H223" s="185"/>
      <c r="I223" s="4" t="s">
        <v>15</v>
      </c>
      <c r="J223" s="120">
        <v>13.354789037999719</v>
      </c>
      <c r="K223" s="106">
        <f>'[1]12.БДДС (ДПН)'!$CP$273/1000</f>
        <v>15.420746039999999</v>
      </c>
      <c r="L223" s="106">
        <f>K223-J223</f>
        <v>2.06595700200028</v>
      </c>
      <c r="M223" s="106">
        <f t="shared" ref="M223:M224" si="35">L223/J223*100</f>
        <v>15.469783881436131</v>
      </c>
      <c r="N223" s="5"/>
    </row>
    <row r="224" spans="1:14" s="37" customFormat="1" ht="12" x14ac:dyDescent="0.2">
      <c r="A224" s="2" t="s">
        <v>566</v>
      </c>
      <c r="B224" s="183" t="s">
        <v>567</v>
      </c>
      <c r="C224" s="184"/>
      <c r="D224" s="184"/>
      <c r="E224" s="184"/>
      <c r="F224" s="184"/>
      <c r="G224" s="184"/>
      <c r="H224" s="185"/>
      <c r="I224" s="4" t="s">
        <v>15</v>
      </c>
      <c r="J224" s="106">
        <v>59.76755</v>
      </c>
      <c r="K224" s="106">
        <f>K225</f>
        <v>113.63713607999999</v>
      </c>
      <c r="L224" s="106">
        <f>K224-J224</f>
        <v>53.869586079999991</v>
      </c>
      <c r="M224" s="106">
        <f t="shared" si="35"/>
        <v>90.131829194939385</v>
      </c>
      <c r="N224" s="5"/>
    </row>
    <row r="225" spans="1:14" s="37" customFormat="1" ht="12" x14ac:dyDescent="0.2">
      <c r="A225" s="2" t="s">
        <v>568</v>
      </c>
      <c r="B225" s="146" t="s">
        <v>569</v>
      </c>
      <c r="C225" s="147"/>
      <c r="D225" s="147"/>
      <c r="E225" s="147"/>
      <c r="F225" s="147"/>
      <c r="G225" s="147"/>
      <c r="H225" s="148"/>
      <c r="I225" s="4" t="s">
        <v>15</v>
      </c>
      <c r="J225" s="106" t="s">
        <v>600</v>
      </c>
      <c r="K225" s="106">
        <f>'[1]12.БДДС (ДПН)'!$CP$266/1000</f>
        <v>113.63713607999999</v>
      </c>
      <c r="L225" s="106" t="s">
        <v>600</v>
      </c>
      <c r="M225" s="106" t="s">
        <v>600</v>
      </c>
      <c r="N225" s="5"/>
    </row>
    <row r="226" spans="1:14" s="37" customFormat="1" ht="12" x14ac:dyDescent="0.2">
      <c r="A226" s="2" t="s">
        <v>570</v>
      </c>
      <c r="B226" s="146" t="s">
        <v>571</v>
      </c>
      <c r="C226" s="147"/>
      <c r="D226" s="147"/>
      <c r="E226" s="147"/>
      <c r="F226" s="147"/>
      <c r="G226" s="147"/>
      <c r="H226" s="148"/>
      <c r="I226" s="4" t="s">
        <v>15</v>
      </c>
      <c r="J226" s="120">
        <v>59.76755</v>
      </c>
      <c r="K226" s="106">
        <v>0</v>
      </c>
      <c r="L226" s="106">
        <f t="shared" ref="L226:L234" si="36">K226-J226</f>
        <v>-59.76755</v>
      </c>
      <c r="M226" s="106">
        <f t="shared" ref="M226" si="37">L226/J226*100</f>
        <v>-100</v>
      </c>
      <c r="N226" s="5"/>
    </row>
    <row r="227" spans="1:14" s="37" customFormat="1" ht="12" x14ac:dyDescent="0.2">
      <c r="A227" s="2" t="s">
        <v>572</v>
      </c>
      <c r="B227" s="146" t="s">
        <v>210</v>
      </c>
      <c r="C227" s="147"/>
      <c r="D227" s="147"/>
      <c r="E227" s="147"/>
      <c r="F227" s="147"/>
      <c r="G227" s="147"/>
      <c r="H227" s="148"/>
      <c r="I227" s="4" t="s">
        <v>15</v>
      </c>
      <c r="J227" s="106" t="s">
        <v>600</v>
      </c>
      <c r="K227" s="106" t="s">
        <v>600</v>
      </c>
      <c r="L227" s="106" t="s">
        <v>600</v>
      </c>
      <c r="M227" s="106" t="s">
        <v>600</v>
      </c>
      <c r="N227" s="5"/>
    </row>
    <row r="228" spans="1:14" s="37" customFormat="1" ht="12" x14ac:dyDescent="0.2">
      <c r="A228" s="2" t="s">
        <v>573</v>
      </c>
      <c r="B228" s="183" t="s">
        <v>574</v>
      </c>
      <c r="C228" s="184"/>
      <c r="D228" s="184"/>
      <c r="E228" s="184"/>
      <c r="F228" s="184"/>
      <c r="G228" s="184"/>
      <c r="H228" s="185"/>
      <c r="I228" s="4" t="s">
        <v>15</v>
      </c>
      <c r="J228" s="106" t="s">
        <v>600</v>
      </c>
      <c r="K228" s="106" t="s">
        <v>600</v>
      </c>
      <c r="L228" s="106" t="s">
        <v>600</v>
      </c>
      <c r="M228" s="106" t="s">
        <v>600</v>
      </c>
      <c r="N228" s="5"/>
    </row>
    <row r="229" spans="1:14" s="37" customFormat="1" ht="12" x14ac:dyDescent="0.2">
      <c r="A229" s="2" t="s">
        <v>575</v>
      </c>
      <c r="B229" s="183" t="s">
        <v>576</v>
      </c>
      <c r="C229" s="184"/>
      <c r="D229" s="184"/>
      <c r="E229" s="184"/>
      <c r="F229" s="184"/>
      <c r="G229" s="184"/>
      <c r="H229" s="185"/>
      <c r="I229" s="4" t="s">
        <v>15</v>
      </c>
      <c r="J229" s="106" t="s">
        <v>600</v>
      </c>
      <c r="K229" s="106" t="s">
        <v>600</v>
      </c>
      <c r="L229" s="106" t="s">
        <v>600</v>
      </c>
      <c r="M229" s="106" t="s">
        <v>600</v>
      </c>
      <c r="N229" s="5"/>
    </row>
    <row r="230" spans="1:14" s="37" customFormat="1" ht="12" x14ac:dyDescent="0.2">
      <c r="A230" s="2" t="s">
        <v>577</v>
      </c>
      <c r="B230" s="146" t="s">
        <v>578</v>
      </c>
      <c r="C230" s="147"/>
      <c r="D230" s="147"/>
      <c r="E230" s="147"/>
      <c r="F230" s="147"/>
      <c r="G230" s="147"/>
      <c r="H230" s="148"/>
      <c r="I230" s="4" t="s">
        <v>15</v>
      </c>
      <c r="J230" s="106" t="s">
        <v>600</v>
      </c>
      <c r="K230" s="106" t="s">
        <v>600</v>
      </c>
      <c r="L230" s="106" t="s">
        <v>600</v>
      </c>
      <c r="M230" s="106" t="s">
        <v>600</v>
      </c>
      <c r="N230" s="5"/>
    </row>
    <row r="231" spans="1:14" s="37" customFormat="1" ht="12" x14ac:dyDescent="0.2">
      <c r="A231" s="2" t="s">
        <v>579</v>
      </c>
      <c r="B231" s="146" t="s">
        <v>592</v>
      </c>
      <c r="C231" s="147"/>
      <c r="D231" s="147"/>
      <c r="E231" s="147"/>
      <c r="F231" s="147"/>
      <c r="G231" s="147"/>
      <c r="H231" s="148"/>
      <c r="I231" s="4" t="s">
        <v>15</v>
      </c>
      <c r="J231" s="106" t="s">
        <v>600</v>
      </c>
      <c r="K231" s="106" t="s">
        <v>600</v>
      </c>
      <c r="L231" s="106" t="s">
        <v>600</v>
      </c>
      <c r="M231" s="106" t="s">
        <v>600</v>
      </c>
      <c r="N231" s="5"/>
    </row>
    <row r="232" spans="1:14" s="37" customFormat="1" ht="12" x14ac:dyDescent="0.2">
      <c r="A232" s="2" t="s">
        <v>580</v>
      </c>
      <c r="B232" s="183" t="s">
        <v>581</v>
      </c>
      <c r="C232" s="184"/>
      <c r="D232" s="184"/>
      <c r="E232" s="184"/>
      <c r="F232" s="184"/>
      <c r="G232" s="184"/>
      <c r="H232" s="185"/>
      <c r="I232" s="4" t="s">
        <v>15</v>
      </c>
      <c r="J232" s="106" t="s">
        <v>600</v>
      </c>
      <c r="K232" s="106" t="s">
        <v>600</v>
      </c>
      <c r="L232" s="106" t="s">
        <v>600</v>
      </c>
      <c r="M232" s="106" t="s">
        <v>600</v>
      </c>
      <c r="N232" s="5"/>
    </row>
    <row r="233" spans="1:14" s="37" customFormat="1" ht="12" x14ac:dyDescent="0.2">
      <c r="A233" s="2" t="s">
        <v>582</v>
      </c>
      <c r="B233" s="183" t="s">
        <v>583</v>
      </c>
      <c r="C233" s="184"/>
      <c r="D233" s="184"/>
      <c r="E233" s="184"/>
      <c r="F233" s="184"/>
      <c r="G233" s="184"/>
      <c r="H233" s="185"/>
      <c r="I233" s="4" t="s">
        <v>15</v>
      </c>
      <c r="J233" s="106" t="s">
        <v>600</v>
      </c>
      <c r="K233" s="106" t="s">
        <v>600</v>
      </c>
      <c r="L233" s="106" t="s">
        <v>600</v>
      </c>
      <c r="M233" s="106" t="s">
        <v>600</v>
      </c>
      <c r="N233" s="5"/>
    </row>
    <row r="234" spans="1:14" s="37" customFormat="1" ht="12.75" thickBot="1" x14ac:dyDescent="0.25">
      <c r="A234" s="83" t="s">
        <v>584</v>
      </c>
      <c r="B234" s="174" t="s">
        <v>585</v>
      </c>
      <c r="C234" s="175"/>
      <c r="D234" s="175"/>
      <c r="E234" s="175"/>
      <c r="F234" s="175"/>
      <c r="G234" s="175"/>
      <c r="H234" s="176"/>
      <c r="I234" s="84" t="s">
        <v>15</v>
      </c>
      <c r="J234" s="115">
        <v>1.5</v>
      </c>
      <c r="K234" s="115">
        <v>0</v>
      </c>
      <c r="L234" s="115">
        <f t="shared" si="36"/>
        <v>-1.5</v>
      </c>
      <c r="M234" s="106">
        <f t="shared" ref="M234" si="38">L234/J234*100</f>
        <v>-100</v>
      </c>
      <c r="N234" s="85"/>
    </row>
    <row r="235" spans="1:14" s="61" customFormat="1" ht="12" x14ac:dyDescent="0.2">
      <c r="A235" s="76" t="s">
        <v>586</v>
      </c>
      <c r="B235" s="216" t="s">
        <v>587</v>
      </c>
      <c r="C235" s="217"/>
      <c r="D235" s="217"/>
      <c r="E235" s="217"/>
      <c r="F235" s="217"/>
      <c r="G235" s="217"/>
      <c r="H235" s="218"/>
      <c r="I235" s="77" t="s">
        <v>15</v>
      </c>
      <c r="J235" s="116">
        <v>119.54</v>
      </c>
      <c r="K235" s="116">
        <f>K236+K240</f>
        <v>474.65122517999998</v>
      </c>
      <c r="L235" s="116">
        <f>K235-J235</f>
        <v>355.11122517999996</v>
      </c>
      <c r="M235" s="116">
        <f>L235/J235*100</f>
        <v>297.06476926551778</v>
      </c>
      <c r="N235" s="75"/>
    </row>
    <row r="236" spans="1:14" s="37" customFormat="1" ht="12" x14ac:dyDescent="0.2">
      <c r="A236" s="2" t="s">
        <v>588</v>
      </c>
      <c r="B236" s="183" t="s">
        <v>589</v>
      </c>
      <c r="C236" s="184"/>
      <c r="D236" s="184"/>
      <c r="E236" s="184"/>
      <c r="F236" s="184"/>
      <c r="G236" s="184"/>
      <c r="H236" s="185"/>
      <c r="I236" s="4" t="s">
        <v>15</v>
      </c>
      <c r="J236" s="106">
        <v>119.54</v>
      </c>
      <c r="K236" s="106">
        <f>K238</f>
        <v>89.651328180000007</v>
      </c>
      <c r="L236" s="106">
        <f>K236-J236</f>
        <v>-29.888671819999999</v>
      </c>
      <c r="M236" s="106">
        <f t="shared" ref="M236" si="39">L236/J236*100</f>
        <v>-25.003071624560814</v>
      </c>
      <c r="N236" s="5"/>
    </row>
    <row r="237" spans="1:14" s="37" customFormat="1" ht="12" x14ac:dyDescent="0.2">
      <c r="A237" s="2" t="s">
        <v>590</v>
      </c>
      <c r="B237" s="146" t="s">
        <v>569</v>
      </c>
      <c r="C237" s="147"/>
      <c r="D237" s="147"/>
      <c r="E237" s="147"/>
      <c r="F237" s="147"/>
      <c r="G237" s="147"/>
      <c r="H237" s="148"/>
      <c r="I237" s="4" t="s">
        <v>15</v>
      </c>
      <c r="J237" s="106" t="s">
        <v>600</v>
      </c>
      <c r="K237" s="106"/>
      <c r="L237" s="106"/>
      <c r="M237" s="106"/>
      <c r="N237" s="5"/>
    </row>
    <row r="238" spans="1:14" s="37" customFormat="1" ht="12" x14ac:dyDescent="0.2">
      <c r="A238" s="2" t="s">
        <v>591</v>
      </c>
      <c r="B238" s="146" t="s">
        <v>571</v>
      </c>
      <c r="C238" s="147"/>
      <c r="D238" s="147"/>
      <c r="E238" s="147"/>
      <c r="F238" s="147"/>
      <c r="G238" s="147"/>
      <c r="H238" s="148"/>
      <c r="I238" s="4" t="s">
        <v>15</v>
      </c>
      <c r="J238" s="106">
        <v>119.54</v>
      </c>
      <c r="K238" s="106">
        <f>'[1]12.БДДС (ДПН)'!$CP$283/1000+'[1]12.БДДС (ДПН)'!$CP$284/1000</f>
        <v>89.651328180000007</v>
      </c>
      <c r="L238" s="106">
        <f>K238-J238</f>
        <v>-29.888671819999999</v>
      </c>
      <c r="M238" s="106">
        <f t="shared" ref="M238" si="40">L238/J238*100</f>
        <v>-25.003071624560814</v>
      </c>
      <c r="N238" s="5"/>
    </row>
    <row r="239" spans="1:14" s="37" customFormat="1" ht="12.75" customHeight="1" x14ac:dyDescent="0.2">
      <c r="A239" s="2" t="s">
        <v>209</v>
      </c>
      <c r="B239" s="146" t="s">
        <v>210</v>
      </c>
      <c r="C239" s="147"/>
      <c r="D239" s="147"/>
      <c r="E239" s="147"/>
      <c r="F239" s="147"/>
      <c r="G239" s="147"/>
      <c r="H239" s="148"/>
      <c r="I239" s="4" t="s">
        <v>15</v>
      </c>
      <c r="J239" s="106" t="s">
        <v>600</v>
      </c>
      <c r="K239" s="106" t="s">
        <v>600</v>
      </c>
      <c r="L239" s="106"/>
      <c r="M239" s="106"/>
      <c r="N239" s="78"/>
    </row>
    <row r="240" spans="1:14" s="37" customFormat="1" ht="12.75" customHeight="1" x14ac:dyDescent="0.2">
      <c r="A240" s="2" t="s">
        <v>211</v>
      </c>
      <c r="B240" s="183" t="s">
        <v>212</v>
      </c>
      <c r="C240" s="184"/>
      <c r="D240" s="184"/>
      <c r="E240" s="184"/>
      <c r="F240" s="184"/>
      <c r="G240" s="184"/>
      <c r="H240" s="185"/>
      <c r="I240" s="4" t="s">
        <v>15</v>
      </c>
      <c r="J240" s="106" t="s">
        <v>600</v>
      </c>
      <c r="K240" s="106">
        <f>'[1]12.БДДС (ДПН)'!$CP$282/1000</f>
        <v>384.99989699999998</v>
      </c>
      <c r="L240" s="106"/>
      <c r="M240" s="106"/>
      <c r="N240" s="78"/>
    </row>
    <row r="241" spans="1:16" s="37" customFormat="1" ht="12.75" customHeight="1" x14ac:dyDescent="0.2">
      <c r="A241" s="2" t="s">
        <v>213</v>
      </c>
      <c r="B241" s="183" t="s">
        <v>214</v>
      </c>
      <c r="C241" s="184"/>
      <c r="D241" s="184"/>
      <c r="E241" s="184"/>
      <c r="F241" s="184"/>
      <c r="G241" s="184"/>
      <c r="H241" s="185"/>
      <c r="I241" s="4" t="s">
        <v>15</v>
      </c>
      <c r="J241" s="106">
        <v>9.11</v>
      </c>
      <c r="K241" s="106">
        <v>0</v>
      </c>
      <c r="L241" s="106">
        <f>K241-J241</f>
        <v>-9.11</v>
      </c>
      <c r="M241" s="106">
        <f t="shared" ref="M241:M243" si="41">L241/J241*100</f>
        <v>-100</v>
      </c>
      <c r="N241" s="5"/>
    </row>
    <row r="242" spans="1:16" s="37" customFormat="1" ht="24" customHeight="1" x14ac:dyDescent="0.2">
      <c r="A242" s="2" t="s">
        <v>215</v>
      </c>
      <c r="B242" s="213" t="s">
        <v>216</v>
      </c>
      <c r="C242" s="214"/>
      <c r="D242" s="214"/>
      <c r="E242" s="214"/>
      <c r="F242" s="214"/>
      <c r="G242" s="214"/>
      <c r="H242" s="215"/>
      <c r="I242" s="4" t="s">
        <v>15</v>
      </c>
      <c r="J242" s="108">
        <v>443.77867761711332</v>
      </c>
      <c r="K242" s="106">
        <f>K167-K185</f>
        <v>538.48019928999986</v>
      </c>
      <c r="L242" s="106">
        <f>K242-J242</f>
        <v>94.701521672886543</v>
      </c>
      <c r="M242" s="106">
        <f t="shared" si="41"/>
        <v>21.339808884327208</v>
      </c>
      <c r="N242" s="5"/>
    </row>
    <row r="243" spans="1:16" s="37" customFormat="1" ht="24" customHeight="1" x14ac:dyDescent="0.2">
      <c r="A243" s="2" t="s">
        <v>217</v>
      </c>
      <c r="B243" s="213" t="s">
        <v>218</v>
      </c>
      <c r="C243" s="214"/>
      <c r="D243" s="214"/>
      <c r="E243" s="214"/>
      <c r="F243" s="214"/>
      <c r="G243" s="214"/>
      <c r="H243" s="215"/>
      <c r="I243" s="4" t="s">
        <v>15</v>
      </c>
      <c r="J243" s="108">
        <v>-302.264779128832</v>
      </c>
      <c r="K243" s="106">
        <f>K203-K210</f>
        <v>-178.0368</v>
      </c>
      <c r="L243" s="106">
        <f>K243-J243</f>
        <v>124.227979128832</v>
      </c>
      <c r="M243" s="106">
        <f t="shared" si="41"/>
        <v>-41.099058741436515</v>
      </c>
      <c r="N243" s="5"/>
    </row>
    <row r="244" spans="1:16" s="37" customFormat="1" ht="12" x14ac:dyDescent="0.2">
      <c r="A244" s="2" t="s">
        <v>219</v>
      </c>
      <c r="B244" s="183" t="s">
        <v>220</v>
      </c>
      <c r="C244" s="184"/>
      <c r="D244" s="184"/>
      <c r="E244" s="184"/>
      <c r="F244" s="184"/>
      <c r="G244" s="184"/>
      <c r="H244" s="185"/>
      <c r="I244" s="4" t="s">
        <v>15</v>
      </c>
      <c r="J244" s="106" t="s">
        <v>600</v>
      </c>
      <c r="K244" s="106"/>
      <c r="L244" s="106"/>
      <c r="M244" s="106"/>
      <c r="N244" s="5"/>
    </row>
    <row r="245" spans="1:16" s="37" customFormat="1" ht="12" x14ac:dyDescent="0.2">
      <c r="A245" s="2" t="s">
        <v>221</v>
      </c>
      <c r="B245" s="183" t="s">
        <v>222</v>
      </c>
      <c r="C245" s="184"/>
      <c r="D245" s="184"/>
      <c r="E245" s="184"/>
      <c r="F245" s="184"/>
      <c r="G245" s="184"/>
      <c r="H245" s="185"/>
      <c r="I245" s="4" t="s">
        <v>15</v>
      </c>
      <c r="J245" s="106" t="s">
        <v>600</v>
      </c>
      <c r="K245" s="106"/>
      <c r="L245" s="106"/>
      <c r="M245" s="106"/>
      <c r="N245" s="5"/>
    </row>
    <row r="246" spans="1:16" s="37" customFormat="1" ht="24" customHeight="1" x14ac:dyDescent="0.2">
      <c r="A246" s="2" t="s">
        <v>223</v>
      </c>
      <c r="B246" s="213" t="s">
        <v>224</v>
      </c>
      <c r="C246" s="214"/>
      <c r="D246" s="214"/>
      <c r="E246" s="214"/>
      <c r="F246" s="214"/>
      <c r="G246" s="214"/>
      <c r="H246" s="215"/>
      <c r="I246" s="4" t="s">
        <v>15</v>
      </c>
      <c r="J246" s="108">
        <v>-44.917660962000284</v>
      </c>
      <c r="K246" s="106">
        <f>K222-K235</f>
        <v>-345.59334306</v>
      </c>
      <c r="L246" s="106">
        <f>K246-J246</f>
        <v>-300.6756820979997</v>
      </c>
      <c r="M246" s="106">
        <f t="shared" ref="M246" si="42">L246/J246*100</f>
        <v>669.39300858156253</v>
      </c>
      <c r="N246" s="5"/>
    </row>
    <row r="247" spans="1:16" s="37" customFormat="1" ht="12" x14ac:dyDescent="0.2">
      <c r="A247" s="2" t="s">
        <v>225</v>
      </c>
      <c r="B247" s="183" t="s">
        <v>226</v>
      </c>
      <c r="C247" s="184"/>
      <c r="D247" s="184"/>
      <c r="E247" s="184"/>
      <c r="F247" s="184"/>
      <c r="G247" s="184"/>
      <c r="H247" s="185"/>
      <c r="I247" s="4" t="s">
        <v>15</v>
      </c>
      <c r="J247" s="106" t="s">
        <v>600</v>
      </c>
      <c r="K247" s="106"/>
      <c r="L247" s="106"/>
      <c r="M247" s="106"/>
      <c r="N247" s="5"/>
    </row>
    <row r="248" spans="1:16" s="37" customFormat="1" ht="12" x14ac:dyDescent="0.2">
      <c r="A248" s="2" t="s">
        <v>227</v>
      </c>
      <c r="B248" s="183" t="s">
        <v>228</v>
      </c>
      <c r="C248" s="184"/>
      <c r="D248" s="184"/>
      <c r="E248" s="184"/>
      <c r="F248" s="184"/>
      <c r="G248" s="184"/>
      <c r="H248" s="185"/>
      <c r="I248" s="4" t="s">
        <v>15</v>
      </c>
      <c r="J248" s="106" t="s">
        <v>600</v>
      </c>
      <c r="K248" s="106"/>
      <c r="L248" s="106"/>
      <c r="M248" s="106"/>
      <c r="N248" s="5"/>
    </row>
    <row r="249" spans="1:16" s="37" customFormat="1" ht="12" x14ac:dyDescent="0.2">
      <c r="A249" s="2" t="s">
        <v>229</v>
      </c>
      <c r="B249" s="186" t="s">
        <v>230</v>
      </c>
      <c r="C249" s="187"/>
      <c r="D249" s="187"/>
      <c r="E249" s="187"/>
      <c r="F249" s="187"/>
      <c r="G249" s="187"/>
      <c r="H249" s="188"/>
      <c r="I249" s="4" t="s">
        <v>15</v>
      </c>
      <c r="J249" s="106" t="s">
        <v>600</v>
      </c>
      <c r="K249" s="106"/>
      <c r="L249" s="106"/>
      <c r="M249" s="106"/>
      <c r="N249" s="5"/>
    </row>
    <row r="250" spans="1:16" s="37" customFormat="1" ht="12" x14ac:dyDescent="0.2">
      <c r="A250" s="2" t="s">
        <v>231</v>
      </c>
      <c r="B250" s="186" t="s">
        <v>232</v>
      </c>
      <c r="C250" s="187"/>
      <c r="D250" s="187"/>
      <c r="E250" s="187"/>
      <c r="F250" s="187"/>
      <c r="G250" s="187"/>
      <c r="H250" s="188"/>
      <c r="I250" s="4" t="s">
        <v>15</v>
      </c>
      <c r="J250" s="108">
        <v>96.59623752628103</v>
      </c>
      <c r="K250" s="129">
        <f>(K242+K243+K246)</f>
        <v>14.850056229999893</v>
      </c>
      <c r="L250" s="106">
        <f>K250-J250</f>
        <v>-81.746181296281136</v>
      </c>
      <c r="M250" s="106">
        <f t="shared" ref="M250:M252" si="43">L250/J250*100</f>
        <v>-84.626672207642017</v>
      </c>
      <c r="N250" s="5"/>
    </row>
    <row r="251" spans="1:16" s="37" customFormat="1" ht="12" x14ac:dyDescent="0.2">
      <c r="A251" s="2" t="s">
        <v>233</v>
      </c>
      <c r="B251" s="186" t="s">
        <v>234</v>
      </c>
      <c r="C251" s="187"/>
      <c r="D251" s="187"/>
      <c r="E251" s="187"/>
      <c r="F251" s="187"/>
      <c r="G251" s="187"/>
      <c r="H251" s="188"/>
      <c r="I251" s="4" t="s">
        <v>15</v>
      </c>
      <c r="J251" s="108">
        <v>311.89999999999998</v>
      </c>
      <c r="K251" s="129">
        <f>'[2]11.БДДС (ДПН)'!$CJ$15/1000</f>
        <v>50.371459999999963</v>
      </c>
      <c r="L251" s="106">
        <f>K251-J251</f>
        <v>-261.52854000000002</v>
      </c>
      <c r="M251" s="106">
        <f t="shared" si="43"/>
        <v>-83.850125040076961</v>
      </c>
      <c r="N251" s="5"/>
    </row>
    <row r="252" spans="1:16" s="37" customFormat="1" ht="12.75" thickBot="1" x14ac:dyDescent="0.25">
      <c r="A252" s="1" t="s">
        <v>235</v>
      </c>
      <c r="B252" s="210" t="s">
        <v>236</v>
      </c>
      <c r="C252" s="211"/>
      <c r="D252" s="211"/>
      <c r="E252" s="211"/>
      <c r="F252" s="211"/>
      <c r="G252" s="211"/>
      <c r="H252" s="212"/>
      <c r="I252" s="63" t="s">
        <v>15</v>
      </c>
      <c r="J252" s="121">
        <v>408.49623752628116</v>
      </c>
      <c r="K252" s="130">
        <f>K251+K250</f>
        <v>65.22151622999985</v>
      </c>
      <c r="L252" s="117">
        <f>K252-J252</f>
        <v>-343.27472129628131</v>
      </c>
      <c r="M252" s="106">
        <f t="shared" si="43"/>
        <v>-84.033753499185224</v>
      </c>
      <c r="N252" s="66"/>
      <c r="P252" s="131"/>
    </row>
    <row r="253" spans="1:16" s="37" customFormat="1" ht="12" x14ac:dyDescent="0.2">
      <c r="A253" s="103" t="s">
        <v>237</v>
      </c>
      <c r="B253" s="177" t="s">
        <v>106</v>
      </c>
      <c r="C253" s="178"/>
      <c r="D253" s="178"/>
      <c r="E253" s="178"/>
      <c r="F253" s="178"/>
      <c r="G253" s="178"/>
      <c r="H253" s="179"/>
      <c r="I253" s="104" t="s">
        <v>238</v>
      </c>
      <c r="J253" s="101" t="s">
        <v>600</v>
      </c>
      <c r="K253" s="101" t="s">
        <v>600</v>
      </c>
      <c r="L253" s="101" t="s">
        <v>600</v>
      </c>
      <c r="M253" s="101" t="s">
        <v>600</v>
      </c>
      <c r="N253" s="105"/>
    </row>
    <row r="254" spans="1:16" s="37" customFormat="1" ht="12" x14ac:dyDescent="0.2">
      <c r="A254" s="2" t="s">
        <v>239</v>
      </c>
      <c r="B254" s="183" t="s">
        <v>240</v>
      </c>
      <c r="C254" s="184"/>
      <c r="D254" s="184"/>
      <c r="E254" s="184"/>
      <c r="F254" s="184"/>
      <c r="G254" s="184"/>
      <c r="H254" s="185"/>
      <c r="I254" s="4" t="s">
        <v>15</v>
      </c>
      <c r="J254" s="62" t="s">
        <v>600</v>
      </c>
      <c r="K254" s="62" t="s">
        <v>600</v>
      </c>
      <c r="L254" s="62" t="s">
        <v>600</v>
      </c>
      <c r="M254" s="62" t="s">
        <v>600</v>
      </c>
      <c r="N254" s="5"/>
    </row>
    <row r="255" spans="1:16" s="37" customFormat="1" ht="12" x14ac:dyDescent="0.2">
      <c r="A255" s="2" t="s">
        <v>241</v>
      </c>
      <c r="B255" s="146" t="s">
        <v>242</v>
      </c>
      <c r="C255" s="147"/>
      <c r="D255" s="147"/>
      <c r="E255" s="147"/>
      <c r="F255" s="147"/>
      <c r="G255" s="147"/>
      <c r="H255" s="148"/>
      <c r="I255" s="4" t="s">
        <v>15</v>
      </c>
      <c r="J255" s="62" t="s">
        <v>600</v>
      </c>
      <c r="K255" s="62" t="s">
        <v>600</v>
      </c>
      <c r="L255" s="62" t="s">
        <v>600</v>
      </c>
      <c r="M255" s="62" t="s">
        <v>600</v>
      </c>
      <c r="N255" s="5"/>
    </row>
    <row r="256" spans="1:16" s="37" customFormat="1" ht="12" x14ac:dyDescent="0.2">
      <c r="A256" s="2" t="s">
        <v>243</v>
      </c>
      <c r="B256" s="167" t="s">
        <v>244</v>
      </c>
      <c r="C256" s="168"/>
      <c r="D256" s="168"/>
      <c r="E256" s="168"/>
      <c r="F256" s="168"/>
      <c r="G256" s="168"/>
      <c r="H256" s="169"/>
      <c r="I256" s="4" t="s">
        <v>15</v>
      </c>
      <c r="J256" s="62" t="s">
        <v>600</v>
      </c>
      <c r="K256" s="62" t="s">
        <v>600</v>
      </c>
      <c r="L256" s="62" t="s">
        <v>600</v>
      </c>
      <c r="M256" s="62" t="s">
        <v>600</v>
      </c>
      <c r="N256" s="5"/>
    </row>
    <row r="257" spans="1:14" s="37" customFormat="1" ht="24" customHeight="1" x14ac:dyDescent="0.2">
      <c r="A257" s="2" t="s">
        <v>245</v>
      </c>
      <c r="B257" s="189" t="s">
        <v>19</v>
      </c>
      <c r="C257" s="190"/>
      <c r="D257" s="190"/>
      <c r="E257" s="190"/>
      <c r="F257" s="190"/>
      <c r="G257" s="190"/>
      <c r="H257" s="191"/>
      <c r="I257" s="4" t="s">
        <v>15</v>
      </c>
      <c r="J257" s="62" t="s">
        <v>600</v>
      </c>
      <c r="K257" s="62" t="s">
        <v>600</v>
      </c>
      <c r="L257" s="62" t="s">
        <v>600</v>
      </c>
      <c r="M257" s="62" t="s">
        <v>600</v>
      </c>
      <c r="N257" s="5"/>
    </row>
    <row r="258" spans="1:14" s="37" customFormat="1" ht="12" x14ac:dyDescent="0.2">
      <c r="A258" s="2" t="s">
        <v>246</v>
      </c>
      <c r="B258" s="192" t="s">
        <v>244</v>
      </c>
      <c r="C258" s="193"/>
      <c r="D258" s="193"/>
      <c r="E258" s="193"/>
      <c r="F258" s="193"/>
      <c r="G258" s="193"/>
      <c r="H258" s="194"/>
      <c r="I258" s="4" t="s">
        <v>15</v>
      </c>
      <c r="J258" s="62" t="s">
        <v>600</v>
      </c>
      <c r="K258" s="62" t="s">
        <v>600</v>
      </c>
      <c r="L258" s="62" t="s">
        <v>600</v>
      </c>
      <c r="M258" s="62" t="s">
        <v>600</v>
      </c>
      <c r="N258" s="5"/>
    </row>
    <row r="259" spans="1:14" s="37" customFormat="1" ht="24" customHeight="1" x14ac:dyDescent="0.2">
      <c r="A259" s="2" t="s">
        <v>247</v>
      </c>
      <c r="B259" s="189" t="s">
        <v>21</v>
      </c>
      <c r="C259" s="190"/>
      <c r="D259" s="190"/>
      <c r="E259" s="190"/>
      <c r="F259" s="190"/>
      <c r="G259" s="190"/>
      <c r="H259" s="191"/>
      <c r="I259" s="4" t="s">
        <v>15</v>
      </c>
      <c r="J259" s="62" t="s">
        <v>600</v>
      </c>
      <c r="K259" s="62" t="s">
        <v>600</v>
      </c>
      <c r="L259" s="62" t="s">
        <v>600</v>
      </c>
      <c r="M259" s="62" t="s">
        <v>600</v>
      </c>
      <c r="N259" s="5"/>
    </row>
    <row r="260" spans="1:14" s="37" customFormat="1" ht="12" x14ac:dyDescent="0.2">
      <c r="A260" s="2" t="s">
        <v>248</v>
      </c>
      <c r="B260" s="192" t="s">
        <v>244</v>
      </c>
      <c r="C260" s="193"/>
      <c r="D260" s="193"/>
      <c r="E260" s="193"/>
      <c r="F260" s="193"/>
      <c r="G260" s="193"/>
      <c r="H260" s="194"/>
      <c r="I260" s="4" t="s">
        <v>15</v>
      </c>
      <c r="J260" s="62" t="s">
        <v>600</v>
      </c>
      <c r="K260" s="62" t="s">
        <v>600</v>
      </c>
      <c r="L260" s="62" t="s">
        <v>600</v>
      </c>
      <c r="M260" s="62" t="s">
        <v>600</v>
      </c>
      <c r="N260" s="5"/>
    </row>
    <row r="261" spans="1:14" s="37" customFormat="1" ht="24" customHeight="1" x14ac:dyDescent="0.2">
      <c r="A261" s="2" t="s">
        <v>249</v>
      </c>
      <c r="B261" s="189" t="s">
        <v>23</v>
      </c>
      <c r="C261" s="190"/>
      <c r="D261" s="190"/>
      <c r="E261" s="190"/>
      <c r="F261" s="190"/>
      <c r="G261" s="190"/>
      <c r="H261" s="191"/>
      <c r="I261" s="4" t="s">
        <v>15</v>
      </c>
      <c r="J261" s="62" t="s">
        <v>600</v>
      </c>
      <c r="K261" s="62" t="s">
        <v>600</v>
      </c>
      <c r="L261" s="62" t="s">
        <v>600</v>
      </c>
      <c r="M261" s="62" t="s">
        <v>600</v>
      </c>
      <c r="N261" s="5"/>
    </row>
    <row r="262" spans="1:14" s="37" customFormat="1" ht="12" x14ac:dyDescent="0.2">
      <c r="A262" s="2" t="s">
        <v>250</v>
      </c>
      <c r="B262" s="192" t="s">
        <v>244</v>
      </c>
      <c r="C262" s="193"/>
      <c r="D262" s="193"/>
      <c r="E262" s="193"/>
      <c r="F262" s="193"/>
      <c r="G262" s="193"/>
      <c r="H262" s="194"/>
      <c r="I262" s="4" t="s">
        <v>15</v>
      </c>
      <c r="J262" s="62" t="s">
        <v>600</v>
      </c>
      <c r="K262" s="62" t="s">
        <v>600</v>
      </c>
      <c r="L262" s="62" t="s">
        <v>600</v>
      </c>
      <c r="M262" s="62" t="s">
        <v>600</v>
      </c>
      <c r="N262" s="5"/>
    </row>
    <row r="263" spans="1:14" s="37" customFormat="1" ht="12" x14ac:dyDescent="0.2">
      <c r="A263" s="2" t="s">
        <v>251</v>
      </c>
      <c r="B263" s="146" t="s">
        <v>252</v>
      </c>
      <c r="C263" s="147"/>
      <c r="D263" s="147"/>
      <c r="E263" s="147"/>
      <c r="F263" s="147"/>
      <c r="G263" s="147"/>
      <c r="H263" s="148"/>
      <c r="I263" s="4" t="s">
        <v>15</v>
      </c>
      <c r="J263" s="62" t="s">
        <v>600</v>
      </c>
      <c r="K263" s="62" t="s">
        <v>600</v>
      </c>
      <c r="L263" s="62" t="s">
        <v>600</v>
      </c>
      <c r="M263" s="62" t="s">
        <v>600</v>
      </c>
      <c r="N263" s="5"/>
    </row>
    <row r="264" spans="1:14" s="37" customFormat="1" ht="12" x14ac:dyDescent="0.2">
      <c r="A264" s="2" t="s">
        <v>253</v>
      </c>
      <c r="B264" s="167" t="s">
        <v>244</v>
      </c>
      <c r="C264" s="168"/>
      <c r="D264" s="168"/>
      <c r="E264" s="168"/>
      <c r="F264" s="168"/>
      <c r="G264" s="168"/>
      <c r="H264" s="169"/>
      <c r="I264" s="4" t="s">
        <v>15</v>
      </c>
      <c r="J264" s="62" t="s">
        <v>600</v>
      </c>
      <c r="K264" s="62" t="s">
        <v>600</v>
      </c>
      <c r="L264" s="62" t="s">
        <v>600</v>
      </c>
      <c r="M264" s="62" t="s">
        <v>600</v>
      </c>
      <c r="N264" s="5"/>
    </row>
    <row r="265" spans="1:14" s="37" customFormat="1" ht="12" x14ac:dyDescent="0.2">
      <c r="A265" s="2" t="s">
        <v>254</v>
      </c>
      <c r="B265" s="146" t="s">
        <v>255</v>
      </c>
      <c r="C265" s="147"/>
      <c r="D265" s="147"/>
      <c r="E265" s="147"/>
      <c r="F265" s="147"/>
      <c r="G265" s="147"/>
      <c r="H265" s="148"/>
      <c r="I265" s="4" t="s">
        <v>15</v>
      </c>
      <c r="J265" s="62" t="s">
        <v>600</v>
      </c>
      <c r="K265" s="62" t="s">
        <v>600</v>
      </c>
      <c r="L265" s="62" t="s">
        <v>600</v>
      </c>
      <c r="M265" s="62" t="s">
        <v>600</v>
      </c>
      <c r="N265" s="5"/>
    </row>
    <row r="266" spans="1:14" s="37" customFormat="1" ht="12" x14ac:dyDescent="0.2">
      <c r="A266" s="2" t="s">
        <v>256</v>
      </c>
      <c r="B266" s="167" t="s">
        <v>244</v>
      </c>
      <c r="C266" s="168"/>
      <c r="D266" s="168"/>
      <c r="E266" s="168"/>
      <c r="F266" s="168"/>
      <c r="G266" s="168"/>
      <c r="H266" s="169"/>
      <c r="I266" s="4" t="s">
        <v>15</v>
      </c>
      <c r="J266" s="62" t="s">
        <v>600</v>
      </c>
      <c r="K266" s="62" t="s">
        <v>600</v>
      </c>
      <c r="L266" s="62" t="s">
        <v>600</v>
      </c>
      <c r="M266" s="62" t="s">
        <v>600</v>
      </c>
      <c r="N266" s="5"/>
    </row>
    <row r="267" spans="1:14" s="37" customFormat="1" ht="12" x14ac:dyDescent="0.2">
      <c r="A267" s="2" t="s">
        <v>257</v>
      </c>
      <c r="B267" s="146" t="s">
        <v>258</v>
      </c>
      <c r="C267" s="147"/>
      <c r="D267" s="147"/>
      <c r="E267" s="147"/>
      <c r="F267" s="147"/>
      <c r="G267" s="147"/>
      <c r="H267" s="148"/>
      <c r="I267" s="4" t="s">
        <v>15</v>
      </c>
      <c r="J267" s="62" t="s">
        <v>600</v>
      </c>
      <c r="K267" s="62" t="s">
        <v>600</v>
      </c>
      <c r="L267" s="62" t="s">
        <v>600</v>
      </c>
      <c r="M267" s="62" t="s">
        <v>600</v>
      </c>
      <c r="N267" s="5"/>
    </row>
    <row r="268" spans="1:14" s="37" customFormat="1" ht="12" x14ac:dyDescent="0.2">
      <c r="A268" s="2" t="s">
        <v>259</v>
      </c>
      <c r="B268" s="167" t="s">
        <v>244</v>
      </c>
      <c r="C268" s="168"/>
      <c r="D268" s="168"/>
      <c r="E268" s="168"/>
      <c r="F268" s="168"/>
      <c r="G268" s="168"/>
      <c r="H268" s="169"/>
      <c r="I268" s="4" t="s">
        <v>15</v>
      </c>
      <c r="J268" s="62" t="s">
        <v>600</v>
      </c>
      <c r="K268" s="62" t="s">
        <v>600</v>
      </c>
      <c r="L268" s="62" t="s">
        <v>600</v>
      </c>
      <c r="M268" s="62" t="s">
        <v>600</v>
      </c>
      <c r="N268" s="5"/>
    </row>
    <row r="269" spans="1:14" s="37" customFormat="1" ht="12" x14ac:dyDescent="0.2">
      <c r="A269" s="2" t="s">
        <v>260</v>
      </c>
      <c r="B269" s="146" t="s">
        <v>261</v>
      </c>
      <c r="C269" s="147"/>
      <c r="D269" s="147"/>
      <c r="E269" s="147"/>
      <c r="F269" s="147"/>
      <c r="G269" s="147"/>
      <c r="H269" s="148"/>
      <c r="I269" s="4" t="s">
        <v>15</v>
      </c>
      <c r="J269" s="62" t="s">
        <v>600</v>
      </c>
      <c r="K269" s="62" t="s">
        <v>600</v>
      </c>
      <c r="L269" s="62" t="s">
        <v>600</v>
      </c>
      <c r="M269" s="62" t="s">
        <v>600</v>
      </c>
      <c r="N269" s="5"/>
    </row>
    <row r="270" spans="1:14" s="37" customFormat="1" ht="12" x14ac:dyDescent="0.2">
      <c r="A270" s="2" t="s">
        <v>262</v>
      </c>
      <c r="B270" s="167" t="s">
        <v>244</v>
      </c>
      <c r="C270" s="168"/>
      <c r="D270" s="168"/>
      <c r="E270" s="168"/>
      <c r="F270" s="168"/>
      <c r="G270" s="168"/>
      <c r="H270" s="169"/>
      <c r="I270" s="4" t="s">
        <v>15</v>
      </c>
      <c r="J270" s="62" t="s">
        <v>600</v>
      </c>
      <c r="K270" s="62" t="s">
        <v>600</v>
      </c>
      <c r="L270" s="62" t="s">
        <v>600</v>
      </c>
      <c r="M270" s="62" t="s">
        <v>600</v>
      </c>
      <c r="N270" s="5"/>
    </row>
    <row r="271" spans="1:14" s="37" customFormat="1" ht="12" x14ac:dyDescent="0.2">
      <c r="A271" s="2" t="s">
        <v>263</v>
      </c>
      <c r="B271" s="146" t="s">
        <v>264</v>
      </c>
      <c r="C271" s="147"/>
      <c r="D271" s="147"/>
      <c r="E271" s="147"/>
      <c r="F271" s="147"/>
      <c r="G271" s="147"/>
      <c r="H271" s="148"/>
      <c r="I271" s="4" t="s">
        <v>15</v>
      </c>
      <c r="J271" s="62" t="s">
        <v>600</v>
      </c>
      <c r="K271" s="62" t="s">
        <v>600</v>
      </c>
      <c r="L271" s="62" t="s">
        <v>600</v>
      </c>
      <c r="M271" s="62" t="s">
        <v>600</v>
      </c>
      <c r="N271" s="5"/>
    </row>
    <row r="272" spans="1:14" s="37" customFormat="1" ht="12" x14ac:dyDescent="0.2">
      <c r="A272" s="2" t="s">
        <v>265</v>
      </c>
      <c r="B272" s="167" t="s">
        <v>244</v>
      </c>
      <c r="C272" s="168"/>
      <c r="D272" s="168"/>
      <c r="E272" s="168"/>
      <c r="F272" s="168"/>
      <c r="G272" s="168"/>
      <c r="H272" s="169"/>
      <c r="I272" s="4" t="s">
        <v>15</v>
      </c>
      <c r="J272" s="62" t="s">
        <v>600</v>
      </c>
      <c r="K272" s="62" t="s">
        <v>600</v>
      </c>
      <c r="L272" s="62" t="s">
        <v>600</v>
      </c>
      <c r="M272" s="62" t="s">
        <v>600</v>
      </c>
      <c r="N272" s="5"/>
    </row>
    <row r="273" spans="1:14" s="37" customFormat="1" ht="12" x14ac:dyDescent="0.2">
      <c r="A273" s="2" t="s">
        <v>263</v>
      </c>
      <c r="B273" s="146" t="s">
        <v>266</v>
      </c>
      <c r="C273" s="147"/>
      <c r="D273" s="147"/>
      <c r="E273" s="147"/>
      <c r="F273" s="147"/>
      <c r="G273" s="147"/>
      <c r="H273" s="148"/>
      <c r="I273" s="4" t="s">
        <v>15</v>
      </c>
      <c r="J273" s="62" t="s">
        <v>600</v>
      </c>
      <c r="K273" s="62" t="s">
        <v>600</v>
      </c>
      <c r="L273" s="62" t="s">
        <v>600</v>
      </c>
      <c r="M273" s="62" t="s">
        <v>600</v>
      </c>
      <c r="N273" s="5"/>
    </row>
    <row r="274" spans="1:14" s="37" customFormat="1" ht="12" x14ac:dyDescent="0.2">
      <c r="A274" s="2" t="s">
        <v>267</v>
      </c>
      <c r="B274" s="167" t="s">
        <v>244</v>
      </c>
      <c r="C274" s="168"/>
      <c r="D274" s="168"/>
      <c r="E274" s="168"/>
      <c r="F274" s="168"/>
      <c r="G274" s="168"/>
      <c r="H274" s="169"/>
      <c r="I274" s="4" t="s">
        <v>15</v>
      </c>
      <c r="J274" s="62" t="s">
        <v>600</v>
      </c>
      <c r="K274" s="62" t="s">
        <v>600</v>
      </c>
      <c r="L274" s="62" t="s">
        <v>600</v>
      </c>
      <c r="M274" s="62" t="s">
        <v>600</v>
      </c>
      <c r="N274" s="5"/>
    </row>
    <row r="275" spans="1:14" s="37" customFormat="1" ht="24" customHeight="1" x14ac:dyDescent="0.2">
      <c r="A275" s="2" t="s">
        <v>268</v>
      </c>
      <c r="B275" s="149" t="s">
        <v>269</v>
      </c>
      <c r="C275" s="150"/>
      <c r="D275" s="150"/>
      <c r="E275" s="150"/>
      <c r="F275" s="150"/>
      <c r="G275" s="150"/>
      <c r="H275" s="151"/>
      <c r="I275" s="4" t="s">
        <v>15</v>
      </c>
      <c r="J275" s="62" t="s">
        <v>600</v>
      </c>
      <c r="K275" s="62" t="s">
        <v>600</v>
      </c>
      <c r="L275" s="62" t="s">
        <v>600</v>
      </c>
      <c r="M275" s="62" t="s">
        <v>600</v>
      </c>
      <c r="N275" s="5"/>
    </row>
    <row r="276" spans="1:14" s="37" customFormat="1" ht="12" x14ac:dyDescent="0.2">
      <c r="A276" s="2" t="s">
        <v>270</v>
      </c>
      <c r="B276" s="167" t="s">
        <v>244</v>
      </c>
      <c r="C276" s="168"/>
      <c r="D276" s="168"/>
      <c r="E276" s="168"/>
      <c r="F276" s="168"/>
      <c r="G276" s="168"/>
      <c r="H276" s="169"/>
      <c r="I276" s="4" t="s">
        <v>15</v>
      </c>
      <c r="J276" s="62" t="s">
        <v>600</v>
      </c>
      <c r="K276" s="62" t="s">
        <v>600</v>
      </c>
      <c r="L276" s="62" t="s">
        <v>600</v>
      </c>
      <c r="M276" s="62" t="s">
        <v>600</v>
      </c>
      <c r="N276" s="5"/>
    </row>
    <row r="277" spans="1:14" s="37" customFormat="1" ht="12" x14ac:dyDescent="0.2">
      <c r="A277" s="2" t="s">
        <v>271</v>
      </c>
      <c r="B277" s="167" t="s">
        <v>39</v>
      </c>
      <c r="C277" s="168"/>
      <c r="D277" s="168"/>
      <c r="E277" s="168"/>
      <c r="F277" s="168"/>
      <c r="G277" s="168"/>
      <c r="H277" s="169"/>
      <c r="I277" s="4" t="s">
        <v>15</v>
      </c>
      <c r="J277" s="62" t="s">
        <v>600</v>
      </c>
      <c r="K277" s="62" t="s">
        <v>600</v>
      </c>
      <c r="L277" s="62" t="s">
        <v>600</v>
      </c>
      <c r="M277" s="62" t="s">
        <v>600</v>
      </c>
      <c r="N277" s="5"/>
    </row>
    <row r="278" spans="1:14" s="37" customFormat="1" ht="12" x14ac:dyDescent="0.2">
      <c r="A278" s="2" t="s">
        <v>272</v>
      </c>
      <c r="B278" s="192" t="s">
        <v>244</v>
      </c>
      <c r="C278" s="193"/>
      <c r="D278" s="193"/>
      <c r="E278" s="193"/>
      <c r="F278" s="193"/>
      <c r="G278" s="193"/>
      <c r="H278" s="194"/>
      <c r="I278" s="4" t="s">
        <v>15</v>
      </c>
      <c r="J278" s="62" t="s">
        <v>600</v>
      </c>
      <c r="K278" s="62" t="s">
        <v>600</v>
      </c>
      <c r="L278" s="62" t="s">
        <v>600</v>
      </c>
      <c r="M278" s="62" t="s">
        <v>600</v>
      </c>
      <c r="N278" s="5"/>
    </row>
    <row r="279" spans="1:14" s="37" customFormat="1" ht="12" x14ac:dyDescent="0.2">
      <c r="A279" s="2" t="s">
        <v>273</v>
      </c>
      <c r="B279" s="167" t="s">
        <v>41</v>
      </c>
      <c r="C279" s="168"/>
      <c r="D279" s="168"/>
      <c r="E279" s="168"/>
      <c r="F279" s="168"/>
      <c r="G279" s="168"/>
      <c r="H279" s="169"/>
      <c r="I279" s="4" t="s">
        <v>15</v>
      </c>
      <c r="J279" s="62" t="s">
        <v>600</v>
      </c>
      <c r="K279" s="62" t="s">
        <v>600</v>
      </c>
      <c r="L279" s="62" t="s">
        <v>600</v>
      </c>
      <c r="M279" s="62" t="s">
        <v>600</v>
      </c>
      <c r="N279" s="5"/>
    </row>
    <row r="280" spans="1:14" s="37" customFormat="1" ht="12" x14ac:dyDescent="0.2">
      <c r="A280" s="2" t="s">
        <v>274</v>
      </c>
      <c r="B280" s="192" t="s">
        <v>244</v>
      </c>
      <c r="C280" s="193"/>
      <c r="D280" s="193"/>
      <c r="E280" s="193"/>
      <c r="F280" s="193"/>
      <c r="G280" s="193"/>
      <c r="H280" s="194"/>
      <c r="I280" s="4" t="s">
        <v>15</v>
      </c>
      <c r="J280" s="62" t="s">
        <v>600</v>
      </c>
      <c r="K280" s="62" t="s">
        <v>600</v>
      </c>
      <c r="L280" s="62" t="s">
        <v>600</v>
      </c>
      <c r="M280" s="62" t="s">
        <v>600</v>
      </c>
      <c r="N280" s="5"/>
    </row>
    <row r="281" spans="1:14" s="37" customFormat="1" ht="12" x14ac:dyDescent="0.2">
      <c r="A281" s="2" t="s">
        <v>275</v>
      </c>
      <c r="B281" s="146" t="s">
        <v>276</v>
      </c>
      <c r="C281" s="147"/>
      <c r="D281" s="147"/>
      <c r="E281" s="147"/>
      <c r="F281" s="147"/>
      <c r="G281" s="147"/>
      <c r="H281" s="148"/>
      <c r="I281" s="4" t="s">
        <v>15</v>
      </c>
      <c r="J281" s="62" t="s">
        <v>600</v>
      </c>
      <c r="K281" s="62" t="s">
        <v>600</v>
      </c>
      <c r="L281" s="62" t="s">
        <v>600</v>
      </c>
      <c r="M281" s="62" t="s">
        <v>600</v>
      </c>
      <c r="N281" s="5"/>
    </row>
    <row r="282" spans="1:14" s="37" customFormat="1" ht="12" x14ac:dyDescent="0.2">
      <c r="A282" s="2" t="s">
        <v>277</v>
      </c>
      <c r="B282" s="167" t="s">
        <v>244</v>
      </c>
      <c r="C282" s="168"/>
      <c r="D282" s="168"/>
      <c r="E282" s="168"/>
      <c r="F282" s="168"/>
      <c r="G282" s="168"/>
      <c r="H282" s="169"/>
      <c r="I282" s="4" t="s">
        <v>15</v>
      </c>
      <c r="J282" s="62" t="s">
        <v>600</v>
      </c>
      <c r="K282" s="62" t="s">
        <v>600</v>
      </c>
      <c r="L282" s="62" t="s">
        <v>600</v>
      </c>
      <c r="M282" s="62" t="s">
        <v>600</v>
      </c>
      <c r="N282" s="5"/>
    </row>
    <row r="283" spans="1:14" s="37" customFormat="1" ht="12" x14ac:dyDescent="0.2">
      <c r="A283" s="2" t="s">
        <v>278</v>
      </c>
      <c r="B283" s="183" t="s">
        <v>279</v>
      </c>
      <c r="C283" s="184"/>
      <c r="D283" s="184"/>
      <c r="E283" s="184"/>
      <c r="F283" s="184"/>
      <c r="G283" s="184"/>
      <c r="H283" s="185"/>
      <c r="I283" s="4" t="s">
        <v>15</v>
      </c>
      <c r="J283" s="62" t="s">
        <v>600</v>
      </c>
      <c r="K283" s="62" t="s">
        <v>600</v>
      </c>
      <c r="L283" s="62" t="s">
        <v>600</v>
      </c>
      <c r="M283" s="62" t="s">
        <v>600</v>
      </c>
      <c r="N283" s="5"/>
    </row>
    <row r="284" spans="1:14" s="37" customFormat="1" ht="12" x14ac:dyDescent="0.2">
      <c r="A284" s="2" t="s">
        <v>280</v>
      </c>
      <c r="B284" s="146" t="s">
        <v>281</v>
      </c>
      <c r="C284" s="147"/>
      <c r="D284" s="147"/>
      <c r="E284" s="147"/>
      <c r="F284" s="147"/>
      <c r="G284" s="147"/>
      <c r="H284" s="148"/>
      <c r="I284" s="4" t="s">
        <v>15</v>
      </c>
      <c r="J284" s="62" t="s">
        <v>600</v>
      </c>
      <c r="K284" s="62" t="s">
        <v>600</v>
      </c>
      <c r="L284" s="62" t="s">
        <v>600</v>
      </c>
      <c r="M284" s="62" t="s">
        <v>600</v>
      </c>
      <c r="N284" s="5"/>
    </row>
    <row r="285" spans="1:14" s="37" customFormat="1" ht="12" x14ac:dyDescent="0.2">
      <c r="A285" s="2" t="s">
        <v>282</v>
      </c>
      <c r="B285" s="167" t="s">
        <v>244</v>
      </c>
      <c r="C285" s="168"/>
      <c r="D285" s="168"/>
      <c r="E285" s="168"/>
      <c r="F285" s="168"/>
      <c r="G285" s="168"/>
      <c r="H285" s="169"/>
      <c r="I285" s="4" t="s">
        <v>15</v>
      </c>
      <c r="J285" s="62" t="s">
        <v>600</v>
      </c>
      <c r="K285" s="62" t="s">
        <v>600</v>
      </c>
      <c r="L285" s="62" t="s">
        <v>600</v>
      </c>
      <c r="M285" s="62" t="s">
        <v>600</v>
      </c>
      <c r="N285" s="5"/>
    </row>
    <row r="286" spans="1:14" s="37" customFormat="1" ht="12" x14ac:dyDescent="0.2">
      <c r="A286" s="2" t="s">
        <v>283</v>
      </c>
      <c r="B286" s="146" t="s">
        <v>284</v>
      </c>
      <c r="C286" s="147"/>
      <c r="D286" s="147"/>
      <c r="E286" s="147"/>
      <c r="F286" s="147"/>
      <c r="G286" s="147"/>
      <c r="H286" s="148"/>
      <c r="I286" s="4" t="s">
        <v>15</v>
      </c>
      <c r="J286" s="62" t="s">
        <v>600</v>
      </c>
      <c r="K286" s="62" t="s">
        <v>600</v>
      </c>
      <c r="L286" s="62" t="s">
        <v>600</v>
      </c>
      <c r="M286" s="62" t="s">
        <v>600</v>
      </c>
      <c r="N286" s="5"/>
    </row>
    <row r="287" spans="1:14" s="37" customFormat="1" ht="12" x14ac:dyDescent="0.2">
      <c r="A287" s="2" t="s">
        <v>285</v>
      </c>
      <c r="B287" s="167" t="s">
        <v>286</v>
      </c>
      <c r="C287" s="168"/>
      <c r="D287" s="168"/>
      <c r="E287" s="168"/>
      <c r="F287" s="168"/>
      <c r="G287" s="168"/>
      <c r="H287" s="169"/>
      <c r="I287" s="4" t="s">
        <v>15</v>
      </c>
      <c r="J287" s="62" t="s">
        <v>600</v>
      </c>
      <c r="K287" s="62" t="s">
        <v>600</v>
      </c>
      <c r="L287" s="62" t="s">
        <v>600</v>
      </c>
      <c r="M287" s="62" t="s">
        <v>600</v>
      </c>
      <c r="N287" s="5"/>
    </row>
    <row r="288" spans="1:14" s="37" customFormat="1" ht="12" x14ac:dyDescent="0.2">
      <c r="A288" s="2" t="s">
        <v>287</v>
      </c>
      <c r="B288" s="192" t="s">
        <v>244</v>
      </c>
      <c r="C288" s="193"/>
      <c r="D288" s="193"/>
      <c r="E288" s="193"/>
      <c r="F288" s="193"/>
      <c r="G288" s="193"/>
      <c r="H288" s="194"/>
      <c r="I288" s="4" t="s">
        <v>15</v>
      </c>
      <c r="J288" s="62" t="s">
        <v>600</v>
      </c>
      <c r="K288" s="62" t="s">
        <v>600</v>
      </c>
      <c r="L288" s="62" t="s">
        <v>600</v>
      </c>
      <c r="M288" s="62" t="s">
        <v>600</v>
      </c>
      <c r="N288" s="5"/>
    </row>
    <row r="289" spans="1:14" s="37" customFormat="1" ht="12" x14ac:dyDescent="0.2">
      <c r="A289" s="2" t="s">
        <v>288</v>
      </c>
      <c r="B289" s="167" t="s">
        <v>289</v>
      </c>
      <c r="C289" s="168"/>
      <c r="D289" s="168"/>
      <c r="E289" s="168"/>
      <c r="F289" s="168"/>
      <c r="G289" s="168"/>
      <c r="H289" s="169"/>
      <c r="I289" s="4" t="s">
        <v>15</v>
      </c>
      <c r="J289" s="62" t="s">
        <v>600</v>
      </c>
      <c r="K289" s="62" t="s">
        <v>600</v>
      </c>
      <c r="L289" s="62" t="s">
        <v>600</v>
      </c>
      <c r="M289" s="62" t="s">
        <v>600</v>
      </c>
      <c r="N289" s="5"/>
    </row>
    <row r="290" spans="1:14" s="37" customFormat="1" ht="12" x14ac:dyDescent="0.2">
      <c r="A290" s="2" t="s">
        <v>290</v>
      </c>
      <c r="B290" s="192" t="s">
        <v>244</v>
      </c>
      <c r="C290" s="193"/>
      <c r="D290" s="193"/>
      <c r="E290" s="193"/>
      <c r="F290" s="193"/>
      <c r="G290" s="193"/>
      <c r="H290" s="194"/>
      <c r="I290" s="4" t="s">
        <v>15</v>
      </c>
      <c r="J290" s="62" t="s">
        <v>600</v>
      </c>
      <c r="K290" s="62" t="s">
        <v>600</v>
      </c>
      <c r="L290" s="62" t="s">
        <v>600</v>
      </c>
      <c r="M290" s="62" t="s">
        <v>600</v>
      </c>
      <c r="N290" s="5"/>
    </row>
    <row r="291" spans="1:14" s="37" customFormat="1" ht="24" customHeight="1" x14ac:dyDescent="0.2">
      <c r="A291" s="2" t="s">
        <v>291</v>
      </c>
      <c r="B291" s="149" t="s">
        <v>292</v>
      </c>
      <c r="C291" s="150"/>
      <c r="D291" s="150"/>
      <c r="E291" s="150"/>
      <c r="F291" s="150"/>
      <c r="G291" s="150"/>
      <c r="H291" s="151"/>
      <c r="I291" s="4" t="s">
        <v>15</v>
      </c>
      <c r="J291" s="62" t="s">
        <v>600</v>
      </c>
      <c r="K291" s="62" t="s">
        <v>600</v>
      </c>
      <c r="L291" s="62" t="s">
        <v>600</v>
      </c>
      <c r="M291" s="62" t="s">
        <v>600</v>
      </c>
      <c r="N291" s="5"/>
    </row>
    <row r="292" spans="1:14" s="37" customFormat="1" ht="12" x14ac:dyDescent="0.2">
      <c r="A292" s="2" t="s">
        <v>293</v>
      </c>
      <c r="B292" s="167" t="s">
        <v>244</v>
      </c>
      <c r="C292" s="168"/>
      <c r="D292" s="168"/>
      <c r="E292" s="168"/>
      <c r="F292" s="168"/>
      <c r="G292" s="168"/>
      <c r="H292" s="169"/>
      <c r="I292" s="4" t="s">
        <v>15</v>
      </c>
      <c r="J292" s="62" t="s">
        <v>600</v>
      </c>
      <c r="K292" s="62" t="s">
        <v>600</v>
      </c>
      <c r="L292" s="62" t="s">
        <v>600</v>
      </c>
      <c r="M292" s="62" t="s">
        <v>600</v>
      </c>
      <c r="N292" s="5"/>
    </row>
    <row r="293" spans="1:14" s="37" customFormat="1" ht="12" x14ac:dyDescent="0.2">
      <c r="A293" s="2" t="s">
        <v>294</v>
      </c>
      <c r="B293" s="146" t="s">
        <v>295</v>
      </c>
      <c r="C293" s="147"/>
      <c r="D293" s="147"/>
      <c r="E293" s="147"/>
      <c r="F293" s="147"/>
      <c r="G293" s="147"/>
      <c r="H293" s="148"/>
      <c r="I293" s="4" t="s">
        <v>15</v>
      </c>
      <c r="J293" s="62" t="s">
        <v>600</v>
      </c>
      <c r="K293" s="62" t="s">
        <v>600</v>
      </c>
      <c r="L293" s="62" t="s">
        <v>600</v>
      </c>
      <c r="M293" s="62" t="s">
        <v>600</v>
      </c>
      <c r="N293" s="5"/>
    </row>
    <row r="294" spans="1:14" s="37" customFormat="1" ht="12" x14ac:dyDescent="0.2">
      <c r="A294" s="2" t="s">
        <v>296</v>
      </c>
      <c r="B294" s="167" t="s">
        <v>244</v>
      </c>
      <c r="C294" s="168"/>
      <c r="D294" s="168"/>
      <c r="E294" s="168"/>
      <c r="F294" s="168"/>
      <c r="G294" s="168"/>
      <c r="H294" s="169"/>
      <c r="I294" s="4" t="s">
        <v>15</v>
      </c>
      <c r="J294" s="62" t="s">
        <v>600</v>
      </c>
      <c r="K294" s="62" t="s">
        <v>600</v>
      </c>
      <c r="L294" s="62" t="s">
        <v>600</v>
      </c>
      <c r="M294" s="62" t="s">
        <v>600</v>
      </c>
      <c r="N294" s="5"/>
    </row>
    <row r="295" spans="1:14" s="37" customFormat="1" ht="12" x14ac:dyDescent="0.2">
      <c r="A295" s="2" t="s">
        <v>297</v>
      </c>
      <c r="B295" s="146" t="s">
        <v>298</v>
      </c>
      <c r="C295" s="147"/>
      <c r="D295" s="147"/>
      <c r="E295" s="147"/>
      <c r="F295" s="147"/>
      <c r="G295" s="147"/>
      <c r="H295" s="148"/>
      <c r="I295" s="4" t="s">
        <v>15</v>
      </c>
      <c r="J295" s="62" t="s">
        <v>600</v>
      </c>
      <c r="K295" s="62" t="s">
        <v>600</v>
      </c>
      <c r="L295" s="62" t="s">
        <v>600</v>
      </c>
      <c r="M295" s="62" t="s">
        <v>600</v>
      </c>
      <c r="N295" s="5"/>
    </row>
    <row r="296" spans="1:14" s="37" customFormat="1" ht="12" x14ac:dyDescent="0.2">
      <c r="A296" s="2" t="s">
        <v>299</v>
      </c>
      <c r="B296" s="167" t="s">
        <v>244</v>
      </c>
      <c r="C296" s="168"/>
      <c r="D296" s="168"/>
      <c r="E296" s="168"/>
      <c r="F296" s="168"/>
      <c r="G296" s="168"/>
      <c r="H296" s="169"/>
      <c r="I296" s="4" t="s">
        <v>15</v>
      </c>
      <c r="J296" s="62" t="s">
        <v>600</v>
      </c>
      <c r="K296" s="62" t="s">
        <v>600</v>
      </c>
      <c r="L296" s="62" t="s">
        <v>600</v>
      </c>
      <c r="M296" s="62" t="s">
        <v>600</v>
      </c>
      <c r="N296" s="5"/>
    </row>
    <row r="297" spans="1:14" s="37" customFormat="1" ht="12" x14ac:dyDescent="0.2">
      <c r="A297" s="2" t="s">
        <v>300</v>
      </c>
      <c r="B297" s="146" t="s">
        <v>301</v>
      </c>
      <c r="C297" s="147"/>
      <c r="D297" s="147"/>
      <c r="E297" s="147"/>
      <c r="F297" s="147"/>
      <c r="G297" s="147"/>
      <c r="H297" s="148"/>
      <c r="I297" s="4" t="s">
        <v>15</v>
      </c>
      <c r="J297" s="62" t="s">
        <v>600</v>
      </c>
      <c r="K297" s="62" t="s">
        <v>600</v>
      </c>
      <c r="L297" s="62" t="s">
        <v>600</v>
      </c>
      <c r="M297" s="62" t="s">
        <v>600</v>
      </c>
      <c r="N297" s="5"/>
    </row>
    <row r="298" spans="1:14" s="37" customFormat="1" ht="12" x14ac:dyDescent="0.2">
      <c r="A298" s="2" t="s">
        <v>302</v>
      </c>
      <c r="B298" s="167" t="s">
        <v>244</v>
      </c>
      <c r="C298" s="168"/>
      <c r="D298" s="168"/>
      <c r="E298" s="168"/>
      <c r="F298" s="168"/>
      <c r="G298" s="168"/>
      <c r="H298" s="169"/>
      <c r="I298" s="4" t="s">
        <v>15</v>
      </c>
      <c r="J298" s="62" t="s">
        <v>600</v>
      </c>
      <c r="K298" s="62" t="s">
        <v>600</v>
      </c>
      <c r="L298" s="62" t="s">
        <v>600</v>
      </c>
      <c r="M298" s="62" t="s">
        <v>600</v>
      </c>
      <c r="N298" s="5"/>
    </row>
    <row r="299" spans="1:14" s="37" customFormat="1" ht="12" x14ac:dyDescent="0.2">
      <c r="A299" s="2" t="s">
        <v>303</v>
      </c>
      <c r="B299" s="146" t="s">
        <v>304</v>
      </c>
      <c r="C299" s="147"/>
      <c r="D299" s="147"/>
      <c r="E299" s="147"/>
      <c r="F299" s="147"/>
      <c r="G299" s="147"/>
      <c r="H299" s="148"/>
      <c r="I299" s="4" t="s">
        <v>15</v>
      </c>
      <c r="J299" s="62" t="s">
        <v>600</v>
      </c>
      <c r="K299" s="62" t="s">
        <v>600</v>
      </c>
      <c r="L299" s="62" t="s">
        <v>600</v>
      </c>
      <c r="M299" s="62" t="s">
        <v>600</v>
      </c>
      <c r="N299" s="5"/>
    </row>
    <row r="300" spans="1:14" s="37" customFormat="1" ht="12" x14ac:dyDescent="0.2">
      <c r="A300" s="2" t="s">
        <v>305</v>
      </c>
      <c r="B300" s="167" t="s">
        <v>244</v>
      </c>
      <c r="C300" s="168"/>
      <c r="D300" s="168"/>
      <c r="E300" s="168"/>
      <c r="F300" s="168"/>
      <c r="G300" s="168"/>
      <c r="H300" s="169"/>
      <c r="I300" s="4" t="s">
        <v>15</v>
      </c>
      <c r="J300" s="62" t="s">
        <v>600</v>
      </c>
      <c r="K300" s="62" t="s">
        <v>600</v>
      </c>
      <c r="L300" s="62" t="s">
        <v>600</v>
      </c>
      <c r="M300" s="62" t="s">
        <v>600</v>
      </c>
      <c r="N300" s="5"/>
    </row>
    <row r="301" spans="1:14" s="37" customFormat="1" ht="24" customHeight="1" x14ac:dyDescent="0.2">
      <c r="A301" s="2" t="s">
        <v>306</v>
      </c>
      <c r="B301" s="149" t="s">
        <v>307</v>
      </c>
      <c r="C301" s="150"/>
      <c r="D301" s="150"/>
      <c r="E301" s="150"/>
      <c r="F301" s="150"/>
      <c r="G301" s="150"/>
      <c r="H301" s="151"/>
      <c r="I301" s="4" t="s">
        <v>15</v>
      </c>
      <c r="J301" s="62" t="s">
        <v>600</v>
      </c>
      <c r="K301" s="62" t="s">
        <v>600</v>
      </c>
      <c r="L301" s="62" t="s">
        <v>600</v>
      </c>
      <c r="M301" s="62" t="s">
        <v>600</v>
      </c>
      <c r="N301" s="5"/>
    </row>
    <row r="302" spans="1:14" s="37" customFormat="1" ht="12" x14ac:dyDescent="0.2">
      <c r="A302" s="2" t="s">
        <v>308</v>
      </c>
      <c r="B302" s="167" t="s">
        <v>244</v>
      </c>
      <c r="C302" s="168"/>
      <c r="D302" s="168"/>
      <c r="E302" s="168"/>
      <c r="F302" s="168"/>
      <c r="G302" s="168"/>
      <c r="H302" s="169"/>
      <c r="I302" s="4" t="s">
        <v>15</v>
      </c>
      <c r="J302" s="62" t="s">
        <v>600</v>
      </c>
      <c r="K302" s="62" t="s">
        <v>600</v>
      </c>
      <c r="L302" s="62" t="s">
        <v>600</v>
      </c>
      <c r="M302" s="62" t="s">
        <v>600</v>
      </c>
      <c r="N302" s="5"/>
    </row>
    <row r="303" spans="1:14" s="37" customFormat="1" ht="12" x14ac:dyDescent="0.2">
      <c r="A303" s="2" t="s">
        <v>309</v>
      </c>
      <c r="B303" s="146" t="s">
        <v>310</v>
      </c>
      <c r="C303" s="147"/>
      <c r="D303" s="147"/>
      <c r="E303" s="147"/>
      <c r="F303" s="147"/>
      <c r="G303" s="147"/>
      <c r="H303" s="148"/>
      <c r="I303" s="4" t="s">
        <v>15</v>
      </c>
      <c r="J303" s="62" t="s">
        <v>600</v>
      </c>
      <c r="K303" s="62" t="s">
        <v>600</v>
      </c>
      <c r="L303" s="62" t="s">
        <v>600</v>
      </c>
      <c r="M303" s="62" t="s">
        <v>600</v>
      </c>
      <c r="N303" s="5"/>
    </row>
    <row r="304" spans="1:14" s="37" customFormat="1" ht="12" x14ac:dyDescent="0.2">
      <c r="A304" s="2" t="s">
        <v>311</v>
      </c>
      <c r="B304" s="167" t="s">
        <v>244</v>
      </c>
      <c r="C304" s="168"/>
      <c r="D304" s="168"/>
      <c r="E304" s="168"/>
      <c r="F304" s="168"/>
      <c r="G304" s="168"/>
      <c r="H304" s="169"/>
      <c r="I304" s="4" t="s">
        <v>15</v>
      </c>
      <c r="J304" s="62" t="s">
        <v>600</v>
      </c>
      <c r="K304" s="62" t="s">
        <v>600</v>
      </c>
      <c r="L304" s="62" t="s">
        <v>600</v>
      </c>
      <c r="M304" s="62" t="s">
        <v>600</v>
      </c>
      <c r="N304" s="5"/>
    </row>
    <row r="305" spans="1:28" s="37" customFormat="1" ht="24" customHeight="1" x14ac:dyDescent="0.2">
      <c r="A305" s="2" t="s">
        <v>312</v>
      </c>
      <c r="B305" s="180" t="s">
        <v>313</v>
      </c>
      <c r="C305" s="181"/>
      <c r="D305" s="181"/>
      <c r="E305" s="181"/>
      <c r="F305" s="181"/>
      <c r="G305" s="181"/>
      <c r="H305" s="182"/>
      <c r="I305" s="4" t="s">
        <v>0</v>
      </c>
      <c r="J305" s="62" t="s">
        <v>600</v>
      </c>
      <c r="K305" s="62" t="s">
        <v>600</v>
      </c>
      <c r="L305" s="62" t="s">
        <v>600</v>
      </c>
      <c r="M305" s="62" t="s">
        <v>600</v>
      </c>
      <c r="N305" s="5"/>
    </row>
    <row r="306" spans="1:28" s="37" customFormat="1" ht="12" x14ac:dyDescent="0.2">
      <c r="A306" s="2" t="s">
        <v>314</v>
      </c>
      <c r="B306" s="146" t="s">
        <v>315</v>
      </c>
      <c r="C306" s="147"/>
      <c r="D306" s="147"/>
      <c r="E306" s="147"/>
      <c r="F306" s="147"/>
      <c r="G306" s="147"/>
      <c r="H306" s="148"/>
      <c r="I306" s="4" t="s">
        <v>0</v>
      </c>
      <c r="J306" s="62" t="s">
        <v>600</v>
      </c>
      <c r="K306" s="62" t="s">
        <v>600</v>
      </c>
      <c r="L306" s="62" t="s">
        <v>600</v>
      </c>
      <c r="M306" s="62" t="s">
        <v>600</v>
      </c>
      <c r="N306" s="5"/>
    </row>
    <row r="307" spans="1:28" s="37" customFormat="1" ht="24" customHeight="1" x14ac:dyDescent="0.2">
      <c r="A307" s="2" t="s">
        <v>316</v>
      </c>
      <c r="B307" s="149" t="s">
        <v>317</v>
      </c>
      <c r="C307" s="150"/>
      <c r="D307" s="150"/>
      <c r="E307" s="150"/>
      <c r="F307" s="150"/>
      <c r="G307" s="150"/>
      <c r="H307" s="151"/>
      <c r="I307" s="4" t="s">
        <v>0</v>
      </c>
      <c r="J307" s="62" t="s">
        <v>600</v>
      </c>
      <c r="K307" s="62" t="s">
        <v>600</v>
      </c>
      <c r="L307" s="62" t="s">
        <v>600</v>
      </c>
      <c r="M307" s="62" t="s">
        <v>600</v>
      </c>
      <c r="N307" s="5"/>
    </row>
    <row r="308" spans="1:28" s="37" customFormat="1" ht="24" customHeight="1" x14ac:dyDescent="0.2">
      <c r="A308" s="2" t="s">
        <v>318</v>
      </c>
      <c r="B308" s="149" t="s">
        <v>319</v>
      </c>
      <c r="C308" s="150"/>
      <c r="D308" s="150"/>
      <c r="E308" s="150"/>
      <c r="F308" s="150"/>
      <c r="G308" s="150"/>
      <c r="H308" s="151"/>
      <c r="I308" s="4" t="s">
        <v>0</v>
      </c>
      <c r="J308" s="62" t="s">
        <v>600</v>
      </c>
      <c r="K308" s="62" t="s">
        <v>600</v>
      </c>
      <c r="L308" s="62" t="s">
        <v>600</v>
      </c>
      <c r="M308" s="62" t="s">
        <v>600</v>
      </c>
      <c r="N308" s="5"/>
    </row>
    <row r="309" spans="1:28" s="37" customFormat="1" ht="24" customHeight="1" x14ac:dyDescent="0.2">
      <c r="A309" s="2" t="s">
        <v>320</v>
      </c>
      <c r="B309" s="149" t="s">
        <v>321</v>
      </c>
      <c r="C309" s="150"/>
      <c r="D309" s="150"/>
      <c r="E309" s="150"/>
      <c r="F309" s="150"/>
      <c r="G309" s="150"/>
      <c r="H309" s="151"/>
      <c r="I309" s="4" t="s">
        <v>0</v>
      </c>
      <c r="J309" s="62" t="s">
        <v>600</v>
      </c>
      <c r="K309" s="62" t="s">
        <v>600</v>
      </c>
      <c r="L309" s="62" t="s">
        <v>600</v>
      </c>
      <c r="M309" s="62" t="s">
        <v>600</v>
      </c>
      <c r="N309" s="5"/>
    </row>
    <row r="310" spans="1:28" s="37" customFormat="1" ht="12" x14ac:dyDescent="0.2">
      <c r="A310" s="2" t="s">
        <v>322</v>
      </c>
      <c r="B310" s="146" t="s">
        <v>323</v>
      </c>
      <c r="C310" s="147"/>
      <c r="D310" s="147"/>
      <c r="E310" s="147"/>
      <c r="F310" s="147"/>
      <c r="G310" s="147"/>
      <c r="H310" s="148"/>
      <c r="I310" s="4" t="s">
        <v>0</v>
      </c>
      <c r="J310" s="62" t="s">
        <v>600</v>
      </c>
      <c r="K310" s="62" t="s">
        <v>600</v>
      </c>
      <c r="L310" s="62" t="s">
        <v>600</v>
      </c>
      <c r="M310" s="62" t="s">
        <v>600</v>
      </c>
      <c r="N310" s="5"/>
    </row>
    <row r="311" spans="1:28" s="37" customFormat="1" ht="12" x14ac:dyDescent="0.2">
      <c r="A311" s="2" t="s">
        <v>324</v>
      </c>
      <c r="B311" s="146" t="s">
        <v>325</v>
      </c>
      <c r="C311" s="147"/>
      <c r="D311" s="147"/>
      <c r="E311" s="147"/>
      <c r="F311" s="147"/>
      <c r="G311" s="147"/>
      <c r="H311" s="148"/>
      <c r="I311" s="4" t="s">
        <v>0</v>
      </c>
      <c r="J311" s="62" t="s">
        <v>600</v>
      </c>
      <c r="K311" s="62" t="s">
        <v>600</v>
      </c>
      <c r="L311" s="62" t="s">
        <v>600</v>
      </c>
      <c r="M311" s="62" t="s">
        <v>600</v>
      </c>
      <c r="N311" s="5"/>
    </row>
    <row r="312" spans="1:28" s="37" customFormat="1" ht="12" x14ac:dyDescent="0.2">
      <c r="A312" s="2" t="s">
        <v>326</v>
      </c>
      <c r="B312" s="146" t="s">
        <v>327</v>
      </c>
      <c r="C312" s="147"/>
      <c r="D312" s="147"/>
      <c r="E312" s="147"/>
      <c r="F312" s="147"/>
      <c r="G312" s="147"/>
      <c r="H312" s="148"/>
      <c r="I312" s="4" t="s">
        <v>0</v>
      </c>
      <c r="J312" s="62" t="s">
        <v>600</v>
      </c>
      <c r="K312" s="62" t="s">
        <v>600</v>
      </c>
      <c r="L312" s="62" t="s">
        <v>600</v>
      </c>
      <c r="M312" s="62" t="s">
        <v>600</v>
      </c>
      <c r="N312" s="5"/>
    </row>
    <row r="313" spans="1:28" s="37" customFormat="1" ht="12" x14ac:dyDescent="0.2">
      <c r="A313" s="2" t="s">
        <v>328</v>
      </c>
      <c r="B313" s="146" t="s">
        <v>329</v>
      </c>
      <c r="C313" s="147"/>
      <c r="D313" s="147"/>
      <c r="E313" s="147"/>
      <c r="F313" s="147"/>
      <c r="G313" s="147"/>
      <c r="H313" s="148"/>
      <c r="I313" s="4" t="s">
        <v>0</v>
      </c>
      <c r="J313" s="62" t="s">
        <v>600</v>
      </c>
      <c r="K313" s="62" t="s">
        <v>600</v>
      </c>
      <c r="L313" s="62" t="s">
        <v>600</v>
      </c>
      <c r="M313" s="62" t="s">
        <v>600</v>
      </c>
      <c r="N313" s="5"/>
    </row>
    <row r="314" spans="1:28" s="37" customFormat="1" ht="12" x14ac:dyDescent="0.2">
      <c r="A314" s="2" t="s">
        <v>330</v>
      </c>
      <c r="B314" s="146" t="s">
        <v>331</v>
      </c>
      <c r="C314" s="147"/>
      <c r="D314" s="147"/>
      <c r="E314" s="147"/>
      <c r="F314" s="147"/>
      <c r="G314" s="147"/>
      <c r="H314" s="148"/>
      <c r="I314" s="4" t="s">
        <v>0</v>
      </c>
      <c r="J314" s="62" t="s">
        <v>600</v>
      </c>
      <c r="K314" s="62" t="s">
        <v>600</v>
      </c>
      <c r="L314" s="62" t="s">
        <v>600</v>
      </c>
      <c r="M314" s="62" t="s">
        <v>600</v>
      </c>
      <c r="N314" s="5"/>
    </row>
    <row r="315" spans="1:28" s="37" customFormat="1" ht="24" customHeight="1" x14ac:dyDescent="0.2">
      <c r="A315" s="2" t="s">
        <v>332</v>
      </c>
      <c r="B315" s="149" t="s">
        <v>333</v>
      </c>
      <c r="C315" s="150"/>
      <c r="D315" s="150"/>
      <c r="E315" s="150"/>
      <c r="F315" s="150"/>
      <c r="G315" s="150"/>
      <c r="H315" s="151"/>
      <c r="I315" s="4" t="s">
        <v>0</v>
      </c>
      <c r="J315" s="62" t="s">
        <v>600</v>
      </c>
      <c r="K315" s="62" t="s">
        <v>600</v>
      </c>
      <c r="L315" s="62" t="s">
        <v>600</v>
      </c>
      <c r="M315" s="62" t="s">
        <v>600</v>
      </c>
      <c r="N315" s="5"/>
    </row>
    <row r="316" spans="1:28" s="37" customFormat="1" ht="12" x14ac:dyDescent="0.2">
      <c r="A316" s="2" t="s">
        <v>334</v>
      </c>
      <c r="B316" s="167" t="s">
        <v>39</v>
      </c>
      <c r="C316" s="168"/>
      <c r="D316" s="168"/>
      <c r="E316" s="168"/>
      <c r="F316" s="168"/>
      <c r="G316" s="168"/>
      <c r="H316" s="169"/>
      <c r="I316" s="4" t="s">
        <v>0</v>
      </c>
      <c r="J316" s="62" t="s">
        <v>600</v>
      </c>
      <c r="K316" s="62" t="s">
        <v>600</v>
      </c>
      <c r="L316" s="62" t="s">
        <v>600</v>
      </c>
      <c r="M316" s="62" t="s">
        <v>600</v>
      </c>
      <c r="N316" s="5"/>
    </row>
    <row r="317" spans="1:28" s="37" customFormat="1" ht="12.75" thickBot="1" x14ac:dyDescent="0.25">
      <c r="A317" s="1" t="s">
        <v>335</v>
      </c>
      <c r="B317" s="170" t="s">
        <v>41</v>
      </c>
      <c r="C317" s="171"/>
      <c r="D317" s="171"/>
      <c r="E317" s="171"/>
      <c r="F317" s="171"/>
      <c r="G317" s="171"/>
      <c r="H317" s="172"/>
      <c r="I317" s="63" t="s">
        <v>0</v>
      </c>
      <c r="J317" s="102" t="s">
        <v>600</v>
      </c>
      <c r="K317" s="102" t="s">
        <v>600</v>
      </c>
      <c r="L317" s="102" t="s">
        <v>600</v>
      </c>
      <c r="M317" s="102" t="s">
        <v>600</v>
      </c>
      <c r="N317" s="66"/>
    </row>
    <row r="318" spans="1:28" ht="16.5" thickBot="1" x14ac:dyDescent="0.3">
      <c r="A318" s="143" t="s">
        <v>336</v>
      </c>
      <c r="B318" s="144"/>
      <c r="C318" s="144"/>
      <c r="D318" s="144"/>
      <c r="E318" s="144"/>
      <c r="F318" s="144"/>
      <c r="G318" s="144"/>
      <c r="H318" s="144"/>
      <c r="I318" s="144"/>
      <c r="J318" s="144"/>
      <c r="K318" s="144"/>
      <c r="L318" s="144"/>
      <c r="M318" s="144"/>
      <c r="N318" s="145"/>
    </row>
    <row r="319" spans="1:28" s="12" customFormat="1" ht="12" x14ac:dyDescent="0.2">
      <c r="A319" s="21" t="s">
        <v>604</v>
      </c>
      <c r="B319" s="173" t="s">
        <v>605</v>
      </c>
      <c r="C319" s="173"/>
      <c r="D319" s="173"/>
      <c r="E319" s="173"/>
      <c r="F319" s="173"/>
      <c r="G319" s="173"/>
      <c r="H319" s="173"/>
      <c r="I319" s="32">
        <v>0</v>
      </c>
      <c r="J319" s="62" t="s">
        <v>696</v>
      </c>
      <c r="K319" s="22" t="s">
        <v>238</v>
      </c>
      <c r="L319" s="23" t="str">
        <f t="shared" ref="L319:L366" si="44">IFERROR(K319-J319,"-")</f>
        <v>-</v>
      </c>
      <c r="M319" s="24" t="str">
        <f t="shared" ref="M319:M366" si="45">IFERROR(L319/J319,"-")</f>
        <v>-</v>
      </c>
      <c r="N319" s="15"/>
      <c r="O319" s="25"/>
      <c r="P319" s="26"/>
      <c r="Q319" s="8"/>
      <c r="R319" s="8"/>
      <c r="S319" s="8"/>
      <c r="T319" s="9"/>
      <c r="U319" s="10"/>
      <c r="V319" s="9"/>
      <c r="W319" s="11"/>
      <c r="X319" s="7"/>
      <c r="Y319" s="11"/>
      <c r="Z319" s="10"/>
      <c r="AA319" s="10"/>
      <c r="AB319" s="10"/>
    </row>
    <row r="320" spans="1:28" s="12" customFormat="1" ht="12" x14ac:dyDescent="0.2">
      <c r="A320" s="27" t="s">
        <v>606</v>
      </c>
      <c r="B320" s="133" t="s">
        <v>607</v>
      </c>
      <c r="C320" s="133"/>
      <c r="D320" s="133"/>
      <c r="E320" s="133"/>
      <c r="F320" s="133"/>
      <c r="G320" s="133"/>
      <c r="H320" s="133"/>
      <c r="I320" s="33" t="s">
        <v>608</v>
      </c>
      <c r="J320" s="62" t="s">
        <v>600</v>
      </c>
      <c r="K320" s="28" t="s">
        <v>238</v>
      </c>
      <c r="L320" s="29" t="str">
        <f t="shared" si="44"/>
        <v>-</v>
      </c>
      <c r="M320" s="30" t="str">
        <f t="shared" si="45"/>
        <v>-</v>
      </c>
      <c r="N320" s="16"/>
      <c r="O320" s="25"/>
      <c r="P320" s="26"/>
      <c r="Q320" s="8"/>
      <c r="R320" s="8"/>
      <c r="S320" s="8"/>
      <c r="T320" s="9"/>
      <c r="U320" s="10"/>
      <c r="V320" s="9"/>
      <c r="W320" s="11"/>
      <c r="X320" s="7"/>
      <c r="Y320" s="11"/>
      <c r="Z320" s="10"/>
      <c r="AA320" s="10"/>
      <c r="AB320" s="10"/>
    </row>
    <row r="321" spans="1:28" s="12" customFormat="1" ht="12" x14ac:dyDescent="0.2">
      <c r="A321" s="27" t="s">
        <v>609</v>
      </c>
      <c r="B321" s="133" t="s">
        <v>610</v>
      </c>
      <c r="C321" s="133"/>
      <c r="D321" s="133"/>
      <c r="E321" s="133"/>
      <c r="F321" s="133"/>
      <c r="G321" s="133"/>
      <c r="H321" s="133"/>
      <c r="I321" s="33" t="s">
        <v>611</v>
      </c>
      <c r="J321" s="62" t="s">
        <v>600</v>
      </c>
      <c r="K321" s="28" t="s">
        <v>238</v>
      </c>
      <c r="L321" s="29" t="str">
        <f t="shared" si="44"/>
        <v>-</v>
      </c>
      <c r="M321" s="30" t="str">
        <f t="shared" si="45"/>
        <v>-</v>
      </c>
      <c r="N321" s="16"/>
      <c r="O321" s="25"/>
      <c r="P321" s="26"/>
      <c r="Q321" s="8"/>
      <c r="R321" s="8"/>
      <c r="S321" s="8"/>
      <c r="T321" s="9"/>
      <c r="U321" s="10"/>
      <c r="V321" s="9"/>
      <c r="W321" s="11"/>
      <c r="X321" s="7"/>
      <c r="Y321" s="11"/>
      <c r="Z321" s="10"/>
      <c r="AA321" s="10"/>
      <c r="AB321" s="10"/>
    </row>
    <row r="322" spans="1:28" s="12" customFormat="1" ht="12" x14ac:dyDescent="0.2">
      <c r="A322" s="27" t="s">
        <v>612</v>
      </c>
      <c r="B322" s="133" t="s">
        <v>613</v>
      </c>
      <c r="C322" s="133"/>
      <c r="D322" s="133"/>
      <c r="E322" s="133"/>
      <c r="F322" s="133"/>
      <c r="G322" s="133"/>
      <c r="H322" s="133"/>
      <c r="I322" s="33" t="s">
        <v>608</v>
      </c>
      <c r="J322" s="62" t="s">
        <v>600</v>
      </c>
      <c r="K322" s="28" t="s">
        <v>238</v>
      </c>
      <c r="L322" s="29" t="str">
        <f t="shared" si="44"/>
        <v>-</v>
      </c>
      <c r="M322" s="30" t="str">
        <f t="shared" si="45"/>
        <v>-</v>
      </c>
      <c r="N322" s="16"/>
      <c r="O322" s="25"/>
      <c r="P322" s="26"/>
      <c r="Q322" s="8"/>
      <c r="R322" s="8"/>
      <c r="S322" s="8"/>
      <c r="T322" s="9"/>
      <c r="U322" s="10"/>
      <c r="V322" s="9"/>
      <c r="W322" s="11"/>
      <c r="X322" s="7"/>
      <c r="Y322" s="11"/>
      <c r="Z322" s="10"/>
      <c r="AA322" s="10"/>
      <c r="AB322" s="10"/>
    </row>
    <row r="323" spans="1:28" s="12" customFormat="1" ht="12" x14ac:dyDescent="0.2">
      <c r="A323" s="27" t="s">
        <v>614</v>
      </c>
      <c r="B323" s="133" t="s">
        <v>615</v>
      </c>
      <c r="C323" s="133"/>
      <c r="D323" s="133"/>
      <c r="E323" s="133"/>
      <c r="F323" s="133"/>
      <c r="G323" s="133"/>
      <c r="H323" s="133"/>
      <c r="I323" s="33" t="s">
        <v>611</v>
      </c>
      <c r="J323" s="62" t="s">
        <v>600</v>
      </c>
      <c r="K323" s="28" t="s">
        <v>238</v>
      </c>
      <c r="L323" s="29" t="str">
        <f t="shared" si="44"/>
        <v>-</v>
      </c>
      <c r="M323" s="30" t="str">
        <f t="shared" si="45"/>
        <v>-</v>
      </c>
      <c r="N323" s="16"/>
      <c r="O323" s="25"/>
      <c r="P323" s="26"/>
      <c r="Q323" s="8"/>
      <c r="R323" s="8"/>
      <c r="S323" s="8"/>
      <c r="T323" s="9"/>
      <c r="U323" s="10"/>
      <c r="V323" s="9"/>
      <c r="W323" s="11"/>
      <c r="X323" s="7"/>
      <c r="Y323" s="11"/>
      <c r="Z323" s="10"/>
      <c r="AA323" s="10"/>
      <c r="AB323" s="10"/>
    </row>
    <row r="324" spans="1:28" s="12" customFormat="1" ht="12" x14ac:dyDescent="0.2">
      <c r="A324" s="27" t="s">
        <v>616</v>
      </c>
      <c r="B324" s="133" t="s">
        <v>617</v>
      </c>
      <c r="C324" s="133"/>
      <c r="D324" s="133"/>
      <c r="E324" s="133"/>
      <c r="F324" s="133"/>
      <c r="G324" s="133"/>
      <c r="H324" s="133"/>
      <c r="I324" s="33" t="s">
        <v>618</v>
      </c>
      <c r="J324" s="62" t="s">
        <v>600</v>
      </c>
      <c r="K324" s="28" t="s">
        <v>238</v>
      </c>
      <c r="L324" s="29" t="str">
        <f t="shared" si="44"/>
        <v>-</v>
      </c>
      <c r="M324" s="30" t="str">
        <f t="shared" si="45"/>
        <v>-</v>
      </c>
      <c r="N324" s="16"/>
      <c r="O324" s="25"/>
      <c r="P324" s="26"/>
      <c r="Q324" s="8"/>
      <c r="R324" s="8"/>
      <c r="S324" s="8"/>
      <c r="T324" s="9"/>
      <c r="U324" s="10"/>
      <c r="V324" s="9"/>
      <c r="W324" s="11"/>
      <c r="X324" s="7"/>
      <c r="Y324" s="11"/>
      <c r="Z324" s="10"/>
      <c r="AA324" s="10"/>
      <c r="AB324" s="10"/>
    </row>
    <row r="325" spans="1:28" s="12" customFormat="1" ht="12" x14ac:dyDescent="0.2">
      <c r="A325" s="27" t="s">
        <v>619</v>
      </c>
      <c r="B325" s="133" t="s">
        <v>620</v>
      </c>
      <c r="C325" s="133"/>
      <c r="D325" s="133"/>
      <c r="E325" s="133"/>
      <c r="F325" s="133"/>
      <c r="G325" s="133"/>
      <c r="H325" s="133"/>
      <c r="I325" s="34">
        <v>0</v>
      </c>
      <c r="J325" s="62" t="s">
        <v>696</v>
      </c>
      <c r="K325" s="28" t="s">
        <v>238</v>
      </c>
      <c r="L325" s="29" t="str">
        <f t="shared" si="44"/>
        <v>-</v>
      </c>
      <c r="M325" s="30" t="str">
        <f t="shared" si="45"/>
        <v>-</v>
      </c>
      <c r="N325" s="17"/>
      <c r="O325" s="25"/>
      <c r="P325" s="26"/>
      <c r="Q325" s="8"/>
      <c r="R325" s="8"/>
      <c r="S325" s="8"/>
      <c r="T325" s="9"/>
      <c r="U325" s="10"/>
      <c r="V325" s="9"/>
      <c r="W325" s="11"/>
      <c r="X325" s="7"/>
      <c r="Y325" s="11"/>
      <c r="Z325" s="10"/>
      <c r="AA325" s="10"/>
      <c r="AB325" s="10"/>
    </row>
    <row r="326" spans="1:28" s="12" customFormat="1" ht="12" x14ac:dyDescent="0.2">
      <c r="A326" s="27" t="s">
        <v>621</v>
      </c>
      <c r="B326" s="132" t="s">
        <v>622</v>
      </c>
      <c r="C326" s="132"/>
      <c r="D326" s="132"/>
      <c r="E326" s="132"/>
      <c r="F326" s="132"/>
      <c r="G326" s="132"/>
      <c r="H326" s="132"/>
      <c r="I326" s="33" t="s">
        <v>618</v>
      </c>
      <c r="J326" s="62" t="s">
        <v>600</v>
      </c>
      <c r="K326" s="28" t="s">
        <v>238</v>
      </c>
      <c r="L326" s="29" t="str">
        <f t="shared" si="44"/>
        <v>-</v>
      </c>
      <c r="M326" s="30" t="str">
        <f t="shared" si="45"/>
        <v>-</v>
      </c>
      <c r="N326" s="16"/>
      <c r="O326" s="25"/>
      <c r="P326" s="26"/>
      <c r="Q326" s="8"/>
      <c r="R326" s="8"/>
      <c r="S326" s="8"/>
      <c r="T326" s="9"/>
      <c r="U326" s="10"/>
      <c r="V326" s="9"/>
      <c r="W326" s="11"/>
      <c r="X326" s="7"/>
      <c r="Y326" s="11"/>
      <c r="Z326" s="10"/>
      <c r="AA326" s="10"/>
      <c r="AB326" s="10"/>
    </row>
    <row r="327" spans="1:28" s="12" customFormat="1" ht="12" x14ac:dyDescent="0.2">
      <c r="A327" s="27" t="s">
        <v>623</v>
      </c>
      <c r="B327" s="132" t="s">
        <v>624</v>
      </c>
      <c r="C327" s="132"/>
      <c r="D327" s="132"/>
      <c r="E327" s="132"/>
      <c r="F327" s="132"/>
      <c r="G327" s="132"/>
      <c r="H327" s="132"/>
      <c r="I327" s="33" t="s">
        <v>625</v>
      </c>
      <c r="J327" s="62" t="s">
        <v>600</v>
      </c>
      <c r="K327" s="28" t="s">
        <v>238</v>
      </c>
      <c r="L327" s="29" t="str">
        <f t="shared" si="44"/>
        <v>-</v>
      </c>
      <c r="M327" s="30" t="str">
        <f t="shared" si="45"/>
        <v>-</v>
      </c>
      <c r="N327" s="16"/>
      <c r="O327" s="25"/>
      <c r="P327" s="26"/>
      <c r="Q327" s="8"/>
      <c r="R327" s="8"/>
      <c r="S327" s="8"/>
      <c r="T327" s="9"/>
      <c r="U327" s="10"/>
      <c r="V327" s="9"/>
      <c r="W327" s="11"/>
      <c r="X327" s="7"/>
      <c r="Y327" s="11"/>
      <c r="Z327" s="10"/>
      <c r="AA327" s="10"/>
      <c r="AB327" s="10"/>
    </row>
    <row r="328" spans="1:28" s="12" customFormat="1" ht="12" x14ac:dyDescent="0.2">
      <c r="A328" s="27" t="s">
        <v>626</v>
      </c>
      <c r="B328" s="133" t="s">
        <v>627</v>
      </c>
      <c r="C328" s="133"/>
      <c r="D328" s="133"/>
      <c r="E328" s="133"/>
      <c r="F328" s="133"/>
      <c r="G328" s="133"/>
      <c r="H328" s="133"/>
      <c r="I328" s="34">
        <v>0</v>
      </c>
      <c r="J328" s="62" t="s">
        <v>696</v>
      </c>
      <c r="K328" s="28" t="s">
        <v>238</v>
      </c>
      <c r="L328" s="29" t="str">
        <f t="shared" si="44"/>
        <v>-</v>
      </c>
      <c r="M328" s="30" t="str">
        <f t="shared" si="45"/>
        <v>-</v>
      </c>
      <c r="N328" s="17"/>
      <c r="O328" s="25"/>
      <c r="P328" s="26"/>
      <c r="Q328" s="8"/>
      <c r="R328" s="8"/>
      <c r="S328" s="8"/>
      <c r="T328" s="9"/>
      <c r="U328" s="10"/>
      <c r="V328" s="9"/>
      <c r="W328" s="11"/>
      <c r="X328" s="7"/>
      <c r="Y328" s="11"/>
      <c r="Z328" s="10"/>
      <c r="AA328" s="10"/>
      <c r="AB328" s="10"/>
    </row>
    <row r="329" spans="1:28" s="12" customFormat="1" ht="12" x14ac:dyDescent="0.2">
      <c r="A329" s="27" t="s">
        <v>628</v>
      </c>
      <c r="B329" s="132" t="s">
        <v>622</v>
      </c>
      <c r="C329" s="132"/>
      <c r="D329" s="132"/>
      <c r="E329" s="132"/>
      <c r="F329" s="132"/>
      <c r="G329" s="132"/>
      <c r="H329" s="132"/>
      <c r="I329" s="33" t="s">
        <v>618</v>
      </c>
      <c r="J329" s="62" t="s">
        <v>600</v>
      </c>
      <c r="K329" s="28" t="s">
        <v>238</v>
      </c>
      <c r="L329" s="29" t="str">
        <f t="shared" si="44"/>
        <v>-</v>
      </c>
      <c r="M329" s="30" t="str">
        <f t="shared" si="45"/>
        <v>-</v>
      </c>
      <c r="N329" s="16"/>
      <c r="O329" s="25"/>
      <c r="P329" s="26"/>
      <c r="Q329" s="8"/>
      <c r="R329" s="8"/>
      <c r="S329" s="8"/>
      <c r="T329" s="9"/>
      <c r="U329" s="10"/>
      <c r="V329" s="9"/>
      <c r="W329" s="11"/>
      <c r="X329" s="7"/>
      <c r="Y329" s="11"/>
      <c r="Z329" s="10"/>
      <c r="AA329" s="10"/>
      <c r="AB329" s="10"/>
    </row>
    <row r="330" spans="1:28" s="12" customFormat="1" ht="12" x14ac:dyDescent="0.2">
      <c r="A330" s="27" t="s">
        <v>629</v>
      </c>
      <c r="B330" s="132" t="s">
        <v>630</v>
      </c>
      <c r="C330" s="132"/>
      <c r="D330" s="132"/>
      <c r="E330" s="132"/>
      <c r="F330" s="132"/>
      <c r="G330" s="132"/>
      <c r="H330" s="132"/>
      <c r="I330" s="33" t="s">
        <v>608</v>
      </c>
      <c r="J330" s="62" t="s">
        <v>600</v>
      </c>
      <c r="K330" s="28" t="s">
        <v>238</v>
      </c>
      <c r="L330" s="29" t="str">
        <f t="shared" si="44"/>
        <v>-</v>
      </c>
      <c r="M330" s="30" t="str">
        <f t="shared" si="45"/>
        <v>-</v>
      </c>
      <c r="N330" s="16"/>
      <c r="O330" s="25"/>
      <c r="P330" s="26"/>
      <c r="Q330" s="8"/>
      <c r="R330" s="8"/>
      <c r="S330" s="8"/>
      <c r="T330" s="9"/>
      <c r="U330" s="10"/>
      <c r="V330" s="9"/>
      <c r="W330" s="11"/>
      <c r="X330" s="7"/>
      <c r="Y330" s="11"/>
      <c r="Z330" s="10"/>
      <c r="AA330" s="10"/>
      <c r="AB330" s="10"/>
    </row>
    <row r="331" spans="1:28" s="12" customFormat="1" ht="12" x14ac:dyDescent="0.2">
      <c r="A331" s="27" t="s">
        <v>631</v>
      </c>
      <c r="B331" s="132" t="s">
        <v>624</v>
      </c>
      <c r="C331" s="132"/>
      <c r="D331" s="132"/>
      <c r="E331" s="132"/>
      <c r="F331" s="132"/>
      <c r="G331" s="132"/>
      <c r="H331" s="132"/>
      <c r="I331" s="33" t="s">
        <v>625</v>
      </c>
      <c r="J331" s="62" t="s">
        <v>600</v>
      </c>
      <c r="K331" s="28" t="s">
        <v>238</v>
      </c>
      <c r="L331" s="29" t="str">
        <f t="shared" si="44"/>
        <v>-</v>
      </c>
      <c r="M331" s="30" t="str">
        <f t="shared" si="45"/>
        <v>-</v>
      </c>
      <c r="N331" s="16"/>
      <c r="O331" s="25"/>
      <c r="P331" s="26"/>
      <c r="Q331" s="8"/>
      <c r="R331" s="8"/>
      <c r="S331" s="8"/>
      <c r="T331" s="9"/>
      <c r="U331" s="10"/>
      <c r="V331" s="9"/>
      <c r="W331" s="11"/>
      <c r="X331" s="7"/>
      <c r="Y331" s="11"/>
      <c r="Z331" s="10"/>
      <c r="AA331" s="10"/>
      <c r="AB331" s="10"/>
    </row>
    <row r="332" spans="1:28" s="12" customFormat="1" ht="12" x14ac:dyDescent="0.2">
      <c r="A332" s="27" t="s">
        <v>632</v>
      </c>
      <c r="B332" s="133" t="s">
        <v>633</v>
      </c>
      <c r="C332" s="133"/>
      <c r="D332" s="133"/>
      <c r="E332" s="133"/>
      <c r="F332" s="133"/>
      <c r="G332" s="133"/>
      <c r="H332" s="133"/>
      <c r="I332" s="34">
        <v>0</v>
      </c>
      <c r="J332" s="62" t="s">
        <v>696</v>
      </c>
      <c r="K332" s="28" t="s">
        <v>238</v>
      </c>
      <c r="L332" s="29" t="str">
        <f t="shared" si="44"/>
        <v>-</v>
      </c>
      <c r="M332" s="30" t="str">
        <f t="shared" si="45"/>
        <v>-</v>
      </c>
      <c r="N332" s="17"/>
      <c r="O332" s="25"/>
      <c r="P332" s="26"/>
      <c r="Q332" s="8"/>
      <c r="R332" s="8"/>
      <c r="S332" s="8"/>
      <c r="T332" s="9"/>
      <c r="U332" s="10"/>
      <c r="V332" s="9"/>
      <c r="W332" s="11"/>
      <c r="X332" s="7"/>
      <c r="Y332" s="11"/>
      <c r="Z332" s="10"/>
      <c r="AA332" s="10"/>
      <c r="AB332" s="10"/>
    </row>
    <row r="333" spans="1:28" s="12" customFormat="1" ht="12" x14ac:dyDescent="0.2">
      <c r="A333" s="27" t="s">
        <v>634</v>
      </c>
      <c r="B333" s="132" t="s">
        <v>622</v>
      </c>
      <c r="C333" s="132"/>
      <c r="D333" s="132"/>
      <c r="E333" s="132"/>
      <c r="F333" s="132"/>
      <c r="G333" s="132"/>
      <c r="H333" s="132"/>
      <c r="I333" s="33" t="s">
        <v>618</v>
      </c>
      <c r="J333" s="62" t="s">
        <v>600</v>
      </c>
      <c r="K333" s="28" t="s">
        <v>238</v>
      </c>
      <c r="L333" s="29" t="str">
        <f t="shared" si="44"/>
        <v>-</v>
      </c>
      <c r="M333" s="30" t="str">
        <f t="shared" si="45"/>
        <v>-</v>
      </c>
      <c r="N333" s="16"/>
      <c r="O333" s="25"/>
      <c r="P333" s="26"/>
      <c r="Q333" s="8"/>
      <c r="R333" s="8"/>
      <c r="S333" s="8"/>
      <c r="T333" s="9"/>
      <c r="U333" s="10"/>
      <c r="V333" s="9"/>
      <c r="W333" s="11"/>
      <c r="X333" s="7"/>
      <c r="Y333" s="11"/>
      <c r="Z333" s="10"/>
      <c r="AA333" s="10"/>
      <c r="AB333" s="10"/>
    </row>
    <row r="334" spans="1:28" s="12" customFormat="1" ht="12" x14ac:dyDescent="0.2">
      <c r="A334" s="27" t="s">
        <v>635</v>
      </c>
      <c r="B334" s="132" t="s">
        <v>624</v>
      </c>
      <c r="C334" s="132"/>
      <c r="D334" s="132"/>
      <c r="E334" s="132"/>
      <c r="F334" s="132"/>
      <c r="G334" s="132"/>
      <c r="H334" s="132"/>
      <c r="I334" s="33" t="s">
        <v>625</v>
      </c>
      <c r="J334" s="62" t="s">
        <v>600</v>
      </c>
      <c r="K334" s="28" t="s">
        <v>238</v>
      </c>
      <c r="L334" s="29" t="str">
        <f t="shared" si="44"/>
        <v>-</v>
      </c>
      <c r="M334" s="30" t="str">
        <f t="shared" si="45"/>
        <v>-</v>
      </c>
      <c r="N334" s="16"/>
      <c r="O334" s="25"/>
      <c r="P334" s="26"/>
      <c r="Q334" s="8"/>
      <c r="R334" s="8"/>
      <c r="S334" s="8"/>
      <c r="T334" s="9"/>
      <c r="U334" s="10"/>
      <c r="V334" s="9"/>
      <c r="W334" s="11"/>
      <c r="X334" s="7"/>
      <c r="Y334" s="11"/>
      <c r="Z334" s="10"/>
      <c r="AA334" s="10"/>
      <c r="AB334" s="10"/>
    </row>
    <row r="335" spans="1:28" s="12" customFormat="1" ht="12" x14ac:dyDescent="0.2">
      <c r="A335" s="27" t="s">
        <v>636</v>
      </c>
      <c r="B335" s="133" t="s">
        <v>637</v>
      </c>
      <c r="C335" s="133"/>
      <c r="D335" s="133"/>
      <c r="E335" s="133"/>
      <c r="F335" s="133"/>
      <c r="G335" s="133"/>
      <c r="H335" s="133"/>
      <c r="I335" s="34">
        <v>0</v>
      </c>
      <c r="J335" s="62" t="s">
        <v>696</v>
      </c>
      <c r="K335" s="28" t="s">
        <v>238</v>
      </c>
      <c r="L335" s="29" t="str">
        <f t="shared" si="44"/>
        <v>-</v>
      </c>
      <c r="M335" s="30" t="str">
        <f t="shared" si="45"/>
        <v>-</v>
      </c>
      <c r="N335" s="17"/>
      <c r="O335" s="25"/>
      <c r="P335" s="26"/>
      <c r="Q335" s="8"/>
      <c r="R335" s="8"/>
      <c r="S335" s="8"/>
      <c r="T335" s="9"/>
      <c r="U335" s="10"/>
      <c r="V335" s="9"/>
      <c r="W335" s="11"/>
      <c r="X335" s="7"/>
      <c r="Y335" s="11"/>
      <c r="Z335" s="10"/>
      <c r="AA335" s="10"/>
      <c r="AB335" s="10"/>
    </row>
    <row r="336" spans="1:28" s="12" customFormat="1" ht="12" x14ac:dyDescent="0.2">
      <c r="A336" s="27" t="s">
        <v>638</v>
      </c>
      <c r="B336" s="132" t="s">
        <v>622</v>
      </c>
      <c r="C336" s="132"/>
      <c r="D336" s="132"/>
      <c r="E336" s="132"/>
      <c r="F336" s="132"/>
      <c r="G336" s="132"/>
      <c r="H336" s="132"/>
      <c r="I336" s="33" t="s">
        <v>618</v>
      </c>
      <c r="J336" s="62" t="s">
        <v>600</v>
      </c>
      <c r="K336" s="28" t="s">
        <v>238</v>
      </c>
      <c r="L336" s="29" t="str">
        <f t="shared" si="44"/>
        <v>-</v>
      </c>
      <c r="M336" s="30" t="str">
        <f t="shared" si="45"/>
        <v>-</v>
      </c>
      <c r="N336" s="16"/>
      <c r="O336" s="25"/>
      <c r="P336" s="26"/>
      <c r="Q336" s="8"/>
      <c r="R336" s="8"/>
      <c r="S336" s="8"/>
      <c r="T336" s="9"/>
      <c r="U336" s="10"/>
      <c r="V336" s="9"/>
      <c r="W336" s="11"/>
      <c r="X336" s="7"/>
      <c r="Y336" s="11"/>
      <c r="Z336" s="10"/>
      <c r="AA336" s="10"/>
      <c r="AB336" s="10"/>
    </row>
    <row r="337" spans="1:28" s="12" customFormat="1" ht="12" x14ac:dyDescent="0.2">
      <c r="A337" s="27" t="s">
        <v>639</v>
      </c>
      <c r="B337" s="132" t="s">
        <v>630</v>
      </c>
      <c r="C337" s="132"/>
      <c r="D337" s="132"/>
      <c r="E337" s="132"/>
      <c r="F337" s="132"/>
      <c r="G337" s="132"/>
      <c r="H337" s="132"/>
      <c r="I337" s="33" t="s">
        <v>608</v>
      </c>
      <c r="J337" s="62" t="s">
        <v>600</v>
      </c>
      <c r="K337" s="28" t="s">
        <v>238</v>
      </c>
      <c r="L337" s="29" t="str">
        <f t="shared" si="44"/>
        <v>-</v>
      </c>
      <c r="M337" s="30" t="str">
        <f t="shared" si="45"/>
        <v>-</v>
      </c>
      <c r="N337" s="16"/>
      <c r="O337" s="25"/>
      <c r="P337" s="26"/>
      <c r="Q337" s="8"/>
      <c r="R337" s="8"/>
      <c r="S337" s="8"/>
      <c r="T337" s="9"/>
      <c r="U337" s="10"/>
      <c r="V337" s="9"/>
      <c r="W337" s="11"/>
      <c r="X337" s="7"/>
      <c r="Y337" s="11"/>
      <c r="Z337" s="10"/>
      <c r="AA337" s="10"/>
      <c r="AB337" s="10"/>
    </row>
    <row r="338" spans="1:28" s="12" customFormat="1" ht="12" x14ac:dyDescent="0.2">
      <c r="A338" s="27" t="s">
        <v>640</v>
      </c>
      <c r="B338" s="132" t="s">
        <v>624</v>
      </c>
      <c r="C338" s="132"/>
      <c r="D338" s="132"/>
      <c r="E338" s="132"/>
      <c r="F338" s="132"/>
      <c r="G338" s="132"/>
      <c r="H338" s="132"/>
      <c r="I338" s="33" t="s">
        <v>625</v>
      </c>
      <c r="J338" s="62" t="s">
        <v>600</v>
      </c>
      <c r="K338" s="28" t="s">
        <v>238</v>
      </c>
      <c r="L338" s="29" t="str">
        <f t="shared" si="44"/>
        <v>-</v>
      </c>
      <c r="M338" s="30" t="str">
        <f t="shared" si="45"/>
        <v>-</v>
      </c>
      <c r="N338" s="16"/>
      <c r="O338" s="25"/>
      <c r="P338" s="26"/>
      <c r="Q338" s="8"/>
      <c r="R338" s="8"/>
      <c r="S338" s="8"/>
      <c r="T338" s="9"/>
      <c r="U338" s="10"/>
      <c r="V338" s="9"/>
      <c r="W338" s="11"/>
      <c r="X338" s="7"/>
      <c r="Y338" s="11"/>
      <c r="Z338" s="10"/>
      <c r="AA338" s="10"/>
      <c r="AB338" s="10"/>
    </row>
    <row r="339" spans="1:28" s="12" customFormat="1" ht="12" x14ac:dyDescent="0.2">
      <c r="A339" s="21" t="s">
        <v>641</v>
      </c>
      <c r="B339" s="133" t="s">
        <v>642</v>
      </c>
      <c r="C339" s="133"/>
      <c r="D339" s="133"/>
      <c r="E339" s="133"/>
      <c r="F339" s="133"/>
      <c r="G339" s="133"/>
      <c r="H339" s="133"/>
      <c r="I339" s="35">
        <v>0</v>
      </c>
      <c r="J339" s="62" t="s">
        <v>696</v>
      </c>
      <c r="K339" s="28" t="s">
        <v>238</v>
      </c>
      <c r="L339" s="29" t="str">
        <f t="shared" si="44"/>
        <v>-</v>
      </c>
      <c r="M339" s="30" t="str">
        <f t="shared" si="45"/>
        <v>-</v>
      </c>
      <c r="N339" s="15"/>
      <c r="O339" s="25"/>
      <c r="P339" s="26"/>
      <c r="Q339" s="8"/>
      <c r="R339" s="8"/>
      <c r="S339" s="8"/>
      <c r="T339" s="9"/>
      <c r="U339" s="10"/>
      <c r="V339" s="9"/>
      <c r="W339" s="11"/>
      <c r="X339" s="7"/>
      <c r="Y339" s="11"/>
      <c r="Z339" s="10"/>
      <c r="AA339" s="10"/>
      <c r="AB339" s="10"/>
    </row>
    <row r="340" spans="1:28" s="12" customFormat="1" ht="12" x14ac:dyDescent="0.2">
      <c r="A340" s="27" t="s">
        <v>643</v>
      </c>
      <c r="B340" s="133" t="s">
        <v>644</v>
      </c>
      <c r="C340" s="133"/>
      <c r="D340" s="133"/>
      <c r="E340" s="133"/>
      <c r="F340" s="133"/>
      <c r="G340" s="133"/>
      <c r="H340" s="133"/>
      <c r="I340" s="33" t="s">
        <v>618</v>
      </c>
      <c r="J340" s="106" t="s">
        <v>600</v>
      </c>
      <c r="K340" s="111" t="s">
        <v>238</v>
      </c>
      <c r="L340" s="111" t="str">
        <f t="shared" ref="L340:L353" si="46">IFERROR(K340-J340,"-")</f>
        <v>-</v>
      </c>
      <c r="M340" s="112" t="str">
        <f t="shared" ref="M340:M353" si="47">IFERROR(L340/J340,"-")</f>
        <v>-</v>
      </c>
      <c r="N340" s="18"/>
      <c r="O340" s="25"/>
      <c r="P340" s="26"/>
      <c r="Q340" s="8"/>
      <c r="R340" s="8"/>
      <c r="S340" s="8"/>
      <c r="T340" s="13"/>
      <c r="U340" s="8"/>
      <c r="V340" s="8"/>
      <c r="W340" s="11"/>
      <c r="X340" s="7"/>
      <c r="Y340" s="11"/>
      <c r="Z340" s="8"/>
      <c r="AA340" s="8"/>
      <c r="AB340" s="8"/>
    </row>
    <row r="341" spans="1:28" s="12" customFormat="1" ht="12" x14ac:dyDescent="0.2">
      <c r="A341" s="27" t="s">
        <v>645</v>
      </c>
      <c r="B341" s="132" t="s">
        <v>646</v>
      </c>
      <c r="C341" s="132"/>
      <c r="D341" s="132"/>
      <c r="E341" s="132"/>
      <c r="F341" s="132"/>
      <c r="G341" s="132"/>
      <c r="H341" s="132"/>
      <c r="I341" s="33" t="s">
        <v>618</v>
      </c>
      <c r="J341" s="106" t="s">
        <v>600</v>
      </c>
      <c r="K341" s="111" t="s">
        <v>238</v>
      </c>
      <c r="L341" s="111" t="str">
        <f t="shared" si="46"/>
        <v>-</v>
      </c>
      <c r="M341" s="112" t="str">
        <f t="shared" si="47"/>
        <v>-</v>
      </c>
      <c r="N341" s="16"/>
      <c r="O341" s="25"/>
      <c r="P341" s="26"/>
      <c r="Q341" s="8"/>
      <c r="R341" s="8"/>
      <c r="S341" s="8"/>
      <c r="T341" s="13"/>
      <c r="U341" s="10"/>
      <c r="V341" s="9"/>
      <c r="W341" s="11"/>
      <c r="X341" s="7"/>
      <c r="Y341" s="11"/>
      <c r="Z341" s="8"/>
      <c r="AA341" s="8"/>
      <c r="AB341" s="10"/>
    </row>
    <row r="342" spans="1:28" s="12" customFormat="1" ht="12" x14ac:dyDescent="0.2">
      <c r="A342" s="27" t="s">
        <v>647</v>
      </c>
      <c r="B342" s="132" t="s">
        <v>648</v>
      </c>
      <c r="C342" s="132"/>
      <c r="D342" s="132"/>
      <c r="E342" s="132"/>
      <c r="F342" s="132"/>
      <c r="G342" s="132"/>
      <c r="H342" s="132"/>
      <c r="I342" s="33" t="s">
        <v>618</v>
      </c>
      <c r="J342" s="106" t="s">
        <v>600</v>
      </c>
      <c r="K342" s="111" t="s">
        <v>238</v>
      </c>
      <c r="L342" s="111" t="str">
        <f t="shared" si="46"/>
        <v>-</v>
      </c>
      <c r="M342" s="112" t="str">
        <f t="shared" si="47"/>
        <v>-</v>
      </c>
      <c r="N342" s="16"/>
      <c r="O342" s="25"/>
      <c r="P342" s="26"/>
      <c r="Q342" s="8"/>
      <c r="R342" s="8"/>
      <c r="S342" s="8"/>
      <c r="T342" s="13"/>
      <c r="U342" s="10"/>
      <c r="V342" s="9"/>
      <c r="W342" s="11"/>
      <c r="X342" s="7"/>
      <c r="Y342" s="11"/>
      <c r="Z342" s="8"/>
      <c r="AA342" s="8"/>
      <c r="AB342" s="10"/>
    </row>
    <row r="343" spans="1:28" s="12" customFormat="1" ht="12" x14ac:dyDescent="0.2">
      <c r="A343" s="27" t="s">
        <v>649</v>
      </c>
      <c r="B343" s="132" t="s">
        <v>650</v>
      </c>
      <c r="C343" s="132"/>
      <c r="D343" s="132"/>
      <c r="E343" s="132"/>
      <c r="F343" s="132"/>
      <c r="G343" s="132"/>
      <c r="H343" s="132"/>
      <c r="I343" s="33" t="s">
        <v>618</v>
      </c>
      <c r="J343" s="106" t="s">
        <v>600</v>
      </c>
      <c r="K343" s="111" t="s">
        <v>238</v>
      </c>
      <c r="L343" s="111" t="str">
        <f t="shared" si="46"/>
        <v>-</v>
      </c>
      <c r="M343" s="112" t="str">
        <f t="shared" si="47"/>
        <v>-</v>
      </c>
      <c r="N343" s="16"/>
      <c r="O343" s="25"/>
      <c r="P343" s="26"/>
      <c r="Q343" s="8"/>
      <c r="R343" s="8"/>
      <c r="S343" s="8"/>
      <c r="T343" s="13"/>
      <c r="U343" s="10"/>
      <c r="V343" s="9"/>
      <c r="W343" s="11"/>
      <c r="X343" s="7"/>
      <c r="Y343" s="11"/>
      <c r="Z343" s="8"/>
      <c r="AA343" s="8"/>
      <c r="AB343" s="10"/>
    </row>
    <row r="344" spans="1:28" s="12" customFormat="1" ht="12" x14ac:dyDescent="0.2">
      <c r="A344" s="27" t="s">
        <v>651</v>
      </c>
      <c r="B344" s="133" t="s">
        <v>652</v>
      </c>
      <c r="C344" s="133"/>
      <c r="D344" s="133"/>
      <c r="E344" s="133"/>
      <c r="F344" s="133"/>
      <c r="G344" s="133"/>
      <c r="H344" s="133"/>
      <c r="I344" s="33" t="s">
        <v>618</v>
      </c>
      <c r="J344" s="106">
        <v>157.48813600589997</v>
      </c>
      <c r="K344" s="111">
        <f>'[1]4.Баланс ээ'!$Z$30</f>
        <v>90.040472000000079</v>
      </c>
      <c r="L344" s="111">
        <f t="shared" si="46"/>
        <v>-67.447664005899895</v>
      </c>
      <c r="M344" s="106">
        <f t="shared" ref="M344:M345" si="48">L344/J344*100</f>
        <v>-42.827139692207105</v>
      </c>
      <c r="N344" s="19"/>
      <c r="O344" s="25"/>
      <c r="P344" s="26"/>
      <c r="Q344" s="8"/>
      <c r="R344" s="8"/>
      <c r="S344" s="8"/>
      <c r="T344" s="13"/>
      <c r="U344" s="10"/>
      <c r="V344" s="9"/>
      <c r="W344" s="11"/>
      <c r="X344" s="7"/>
      <c r="Y344" s="11"/>
      <c r="Z344" s="8"/>
      <c r="AA344" s="8"/>
      <c r="AB344" s="10"/>
    </row>
    <row r="345" spans="1:28" s="12" customFormat="1" ht="12" x14ac:dyDescent="0.2">
      <c r="A345" s="27" t="s">
        <v>653</v>
      </c>
      <c r="B345" s="133" t="s">
        <v>654</v>
      </c>
      <c r="C345" s="133"/>
      <c r="D345" s="133"/>
      <c r="E345" s="133"/>
      <c r="F345" s="133"/>
      <c r="G345" s="133"/>
      <c r="H345" s="133"/>
      <c r="I345" s="33" t="s">
        <v>608</v>
      </c>
      <c r="J345" s="106">
        <v>161.81950000000001</v>
      </c>
      <c r="K345" s="111">
        <f>K347</f>
        <v>164.34999974137932</v>
      </c>
      <c r="L345" s="111">
        <f t="shared" si="46"/>
        <v>2.530499741379316</v>
      </c>
      <c r="M345" s="106">
        <f t="shared" si="48"/>
        <v>1.5637792363586069</v>
      </c>
      <c r="N345" s="16"/>
      <c r="O345" s="25"/>
      <c r="P345" s="26"/>
      <c r="Q345" s="8"/>
      <c r="R345" s="8"/>
      <c r="S345" s="8"/>
      <c r="T345" s="13"/>
      <c r="U345" s="10"/>
      <c r="V345" s="9"/>
      <c r="W345" s="11"/>
      <c r="X345" s="7"/>
      <c r="Y345" s="11"/>
      <c r="Z345" s="8"/>
      <c r="AA345" s="8"/>
      <c r="AB345" s="10"/>
    </row>
    <row r="346" spans="1:28" s="12" customFormat="1" ht="12" x14ac:dyDescent="0.2">
      <c r="A346" s="27" t="s">
        <v>655</v>
      </c>
      <c r="B346" s="132" t="s">
        <v>656</v>
      </c>
      <c r="C346" s="132"/>
      <c r="D346" s="132"/>
      <c r="E346" s="132"/>
      <c r="F346" s="132"/>
      <c r="G346" s="132"/>
      <c r="H346" s="132"/>
      <c r="I346" s="33" t="s">
        <v>608</v>
      </c>
      <c r="J346" s="106" t="s">
        <v>600</v>
      </c>
      <c r="K346" s="111" t="s">
        <v>238</v>
      </c>
      <c r="L346" s="111" t="str">
        <f t="shared" si="46"/>
        <v>-</v>
      </c>
      <c r="M346" s="112" t="str">
        <f t="shared" si="47"/>
        <v>-</v>
      </c>
      <c r="N346" s="16"/>
      <c r="O346" s="25"/>
      <c r="P346" s="26"/>
      <c r="Q346" s="8"/>
      <c r="R346" s="8"/>
      <c r="S346" s="8"/>
      <c r="T346" s="13"/>
      <c r="U346" s="10"/>
      <c r="V346" s="9"/>
      <c r="W346" s="11"/>
      <c r="X346" s="7"/>
      <c r="Y346" s="11"/>
      <c r="Z346" s="10"/>
      <c r="AA346" s="10"/>
      <c r="AB346" s="10"/>
    </row>
    <row r="347" spans="1:28" s="12" customFormat="1" ht="12" x14ac:dyDescent="0.2">
      <c r="A347" s="27" t="s">
        <v>657</v>
      </c>
      <c r="B347" s="132" t="s">
        <v>648</v>
      </c>
      <c r="C347" s="132"/>
      <c r="D347" s="132"/>
      <c r="E347" s="132"/>
      <c r="F347" s="132"/>
      <c r="G347" s="132"/>
      <c r="H347" s="132"/>
      <c r="I347" s="33" t="s">
        <v>608</v>
      </c>
      <c r="J347" s="106">
        <v>161.81950000000001</v>
      </c>
      <c r="K347" s="111">
        <f>'[1]3.Программа реализации'!$Y$278</f>
        <v>164.34999974137932</v>
      </c>
      <c r="L347" s="111">
        <f t="shared" si="46"/>
        <v>2.530499741379316</v>
      </c>
      <c r="M347" s="106">
        <f t="shared" ref="M347" si="49">L347/J347*100</f>
        <v>1.5637792363586069</v>
      </c>
      <c r="N347" s="16"/>
      <c r="O347" s="25"/>
      <c r="P347" s="26"/>
      <c r="Q347" s="8"/>
      <c r="R347" s="8"/>
      <c r="S347" s="8"/>
      <c r="T347" s="13"/>
      <c r="U347" s="10"/>
      <c r="V347" s="9"/>
      <c r="W347" s="11"/>
      <c r="X347" s="7"/>
      <c r="Y347" s="11"/>
      <c r="Z347" s="10"/>
      <c r="AA347" s="10"/>
      <c r="AB347" s="10"/>
    </row>
    <row r="348" spans="1:28" s="12" customFormat="1" ht="12" x14ac:dyDescent="0.2">
      <c r="A348" s="27" t="s">
        <v>658</v>
      </c>
      <c r="B348" s="132" t="s">
        <v>650</v>
      </c>
      <c r="C348" s="132"/>
      <c r="D348" s="132"/>
      <c r="E348" s="132"/>
      <c r="F348" s="132"/>
      <c r="G348" s="132"/>
      <c r="H348" s="132"/>
      <c r="I348" s="33" t="s">
        <v>608</v>
      </c>
      <c r="J348" s="106" t="s">
        <v>600</v>
      </c>
      <c r="K348" s="111" t="s">
        <v>238</v>
      </c>
      <c r="L348" s="111" t="str">
        <f t="shared" si="46"/>
        <v>-</v>
      </c>
      <c r="M348" s="112" t="str">
        <f t="shared" si="47"/>
        <v>-</v>
      </c>
      <c r="N348" s="16"/>
      <c r="O348" s="25"/>
      <c r="P348" s="26"/>
      <c r="Q348" s="8"/>
      <c r="R348" s="8"/>
      <c r="S348" s="8"/>
      <c r="T348" s="13"/>
      <c r="U348" s="10"/>
      <c r="V348" s="9"/>
      <c r="W348" s="11"/>
      <c r="X348" s="7"/>
      <c r="Y348" s="11"/>
      <c r="Z348" s="10"/>
      <c r="AA348" s="10"/>
      <c r="AB348" s="10"/>
    </row>
    <row r="349" spans="1:28" s="12" customFormat="1" ht="12" x14ac:dyDescent="0.2">
      <c r="A349" s="27" t="s">
        <v>659</v>
      </c>
      <c r="B349" s="133" t="s">
        <v>660</v>
      </c>
      <c r="C349" s="133"/>
      <c r="D349" s="133"/>
      <c r="E349" s="133"/>
      <c r="F349" s="133"/>
      <c r="G349" s="133"/>
      <c r="H349" s="133"/>
      <c r="I349" s="33" t="s">
        <v>661</v>
      </c>
      <c r="J349" s="106">
        <v>21895.74</v>
      </c>
      <c r="K349" s="111">
        <f>'[1]2.Оценочные показатели'!$Z$53</f>
        <v>21879.119999999999</v>
      </c>
      <c r="L349" s="111">
        <f t="shared" si="46"/>
        <v>-16.620000000002619</v>
      </c>
      <c r="M349" s="106">
        <f t="shared" ref="M349:M350" si="50">L349/J349*100</f>
        <v>-7.5905176075358113E-2</v>
      </c>
      <c r="N349" s="16"/>
      <c r="O349" s="25"/>
      <c r="P349" s="26"/>
      <c r="Q349" s="8"/>
      <c r="R349" s="8"/>
      <c r="S349" s="8"/>
      <c r="T349" s="14"/>
      <c r="U349" s="10"/>
      <c r="V349" s="9"/>
      <c r="W349" s="11"/>
      <c r="X349" s="7"/>
      <c r="Y349" s="11"/>
      <c r="Z349" s="10"/>
      <c r="AA349" s="10"/>
      <c r="AB349" s="10"/>
    </row>
    <row r="350" spans="1:28" s="12" customFormat="1" ht="27" customHeight="1" x14ac:dyDescent="0.2">
      <c r="A350" s="27" t="s">
        <v>662</v>
      </c>
      <c r="B350" s="133" t="s">
        <v>663</v>
      </c>
      <c r="C350" s="133"/>
      <c r="D350" s="133"/>
      <c r="E350" s="133"/>
      <c r="F350" s="133"/>
      <c r="G350" s="133"/>
      <c r="H350" s="133"/>
      <c r="I350" s="33" t="s">
        <v>15</v>
      </c>
      <c r="J350" s="106">
        <f>J29-J57</f>
        <v>937.36699999999996</v>
      </c>
      <c r="K350" s="106">
        <f>K29-K57</f>
        <v>738.35986885277953</v>
      </c>
      <c r="L350" s="111">
        <f t="shared" si="46"/>
        <v>-199.00713114722043</v>
      </c>
      <c r="M350" s="106">
        <f t="shared" si="50"/>
        <v>-21.230439214013341</v>
      </c>
      <c r="N350" s="16"/>
      <c r="O350" s="25"/>
      <c r="P350" s="26"/>
      <c r="Q350" s="8"/>
      <c r="R350" s="8"/>
      <c r="S350" s="8"/>
      <c r="T350" s="9"/>
      <c r="U350" s="10"/>
      <c r="V350" s="9"/>
      <c r="W350" s="11"/>
      <c r="X350" s="7"/>
      <c r="Y350" s="11"/>
      <c r="Z350" s="10"/>
      <c r="AA350" s="10"/>
      <c r="AB350" s="10"/>
    </row>
    <row r="351" spans="1:28" s="12" customFormat="1" ht="12" x14ac:dyDescent="0.2">
      <c r="A351" s="27" t="s">
        <v>664</v>
      </c>
      <c r="B351" s="133" t="s">
        <v>665</v>
      </c>
      <c r="C351" s="133"/>
      <c r="D351" s="133"/>
      <c r="E351" s="133"/>
      <c r="F351" s="133"/>
      <c r="G351" s="133"/>
      <c r="H351" s="133"/>
      <c r="I351" s="34">
        <v>0</v>
      </c>
      <c r="J351" s="62" t="s">
        <v>696</v>
      </c>
      <c r="K351" s="28" t="s">
        <v>238</v>
      </c>
      <c r="L351" s="29" t="str">
        <f t="shared" si="46"/>
        <v>-</v>
      </c>
      <c r="M351" s="30" t="str">
        <f t="shared" si="47"/>
        <v>-</v>
      </c>
      <c r="N351" s="17"/>
      <c r="O351" s="25"/>
      <c r="P351" s="26"/>
      <c r="Q351" s="8"/>
      <c r="R351" s="8"/>
      <c r="S351" s="8"/>
      <c r="T351" s="9"/>
      <c r="U351" s="10"/>
      <c r="V351" s="9"/>
      <c r="W351" s="11"/>
      <c r="X351" s="7"/>
      <c r="Y351" s="11"/>
      <c r="Z351" s="10"/>
      <c r="AA351" s="10"/>
      <c r="AB351" s="10"/>
    </row>
    <row r="352" spans="1:28" s="12" customFormat="1" ht="12" x14ac:dyDescent="0.2">
      <c r="A352" s="27" t="s">
        <v>666</v>
      </c>
      <c r="B352" s="133" t="s">
        <v>667</v>
      </c>
      <c r="C352" s="133"/>
      <c r="D352" s="133"/>
      <c r="E352" s="133"/>
      <c r="F352" s="133"/>
      <c r="G352" s="133"/>
      <c r="H352" s="133"/>
      <c r="I352" s="33" t="s">
        <v>618</v>
      </c>
      <c r="J352" s="62" t="s">
        <v>600</v>
      </c>
      <c r="K352" s="28" t="s">
        <v>238</v>
      </c>
      <c r="L352" s="29" t="str">
        <f t="shared" si="46"/>
        <v>-</v>
      </c>
      <c r="M352" s="30" t="str">
        <f t="shared" si="47"/>
        <v>-</v>
      </c>
      <c r="N352" s="16"/>
      <c r="O352" s="25"/>
      <c r="P352" s="26"/>
      <c r="Q352" s="8"/>
      <c r="R352" s="8"/>
      <c r="S352" s="8"/>
      <c r="T352" s="9"/>
      <c r="U352" s="10"/>
      <c r="V352" s="9"/>
      <c r="W352" s="11"/>
      <c r="X352" s="7"/>
      <c r="Y352" s="11"/>
      <c r="Z352" s="10"/>
      <c r="AA352" s="10"/>
      <c r="AB352" s="10"/>
    </row>
    <row r="353" spans="1:28" s="12" customFormat="1" ht="12" x14ac:dyDescent="0.2">
      <c r="A353" s="27" t="s">
        <v>668</v>
      </c>
      <c r="B353" s="133" t="s">
        <v>669</v>
      </c>
      <c r="C353" s="133"/>
      <c r="D353" s="133"/>
      <c r="E353" s="133"/>
      <c r="F353" s="133"/>
      <c r="G353" s="133"/>
      <c r="H353" s="133"/>
      <c r="I353" s="33" t="s">
        <v>611</v>
      </c>
      <c r="J353" s="62" t="s">
        <v>600</v>
      </c>
      <c r="K353" s="28" t="s">
        <v>238</v>
      </c>
      <c r="L353" s="29" t="str">
        <f t="shared" si="46"/>
        <v>-</v>
      </c>
      <c r="M353" s="30" t="str">
        <f t="shared" si="47"/>
        <v>-</v>
      </c>
      <c r="N353" s="16"/>
      <c r="O353" s="25"/>
      <c r="P353" s="26"/>
      <c r="Q353" s="8"/>
      <c r="R353" s="8"/>
      <c r="S353" s="8"/>
      <c r="T353" s="9"/>
      <c r="U353" s="10"/>
      <c r="V353" s="9"/>
      <c r="W353" s="11"/>
      <c r="X353" s="7"/>
      <c r="Y353" s="11"/>
      <c r="Z353" s="10"/>
      <c r="AA353" s="10"/>
      <c r="AB353" s="10"/>
    </row>
    <row r="354" spans="1:28" s="12" customFormat="1" ht="12" x14ac:dyDescent="0.2">
      <c r="A354" s="27" t="s">
        <v>670</v>
      </c>
      <c r="B354" s="133" t="s">
        <v>671</v>
      </c>
      <c r="C354" s="133"/>
      <c r="D354" s="133"/>
      <c r="E354" s="133"/>
      <c r="F354" s="133"/>
      <c r="G354" s="133"/>
      <c r="H354" s="133"/>
      <c r="I354" s="33" t="s">
        <v>15</v>
      </c>
      <c r="J354" s="62" t="s">
        <v>600</v>
      </c>
      <c r="K354" s="28" t="s">
        <v>238</v>
      </c>
      <c r="L354" s="29" t="str">
        <f t="shared" si="44"/>
        <v>-</v>
      </c>
      <c r="M354" s="30" t="str">
        <f t="shared" si="45"/>
        <v>-</v>
      </c>
      <c r="N354" s="16"/>
      <c r="O354" s="25"/>
      <c r="P354" s="26"/>
      <c r="Q354" s="8"/>
      <c r="R354" s="8"/>
      <c r="S354" s="8"/>
      <c r="T354" s="9"/>
      <c r="U354" s="10"/>
      <c r="V354" s="9"/>
      <c r="W354" s="11"/>
      <c r="X354" s="7"/>
      <c r="Y354" s="11"/>
      <c r="Z354" s="10"/>
      <c r="AA354" s="10"/>
      <c r="AB354" s="10"/>
    </row>
    <row r="355" spans="1:28" s="12" customFormat="1" ht="12" x14ac:dyDescent="0.2">
      <c r="A355" s="27" t="s">
        <v>672</v>
      </c>
      <c r="B355" s="133" t="s">
        <v>673</v>
      </c>
      <c r="C355" s="133"/>
      <c r="D355" s="133"/>
      <c r="E355" s="133"/>
      <c r="F355" s="133"/>
      <c r="G355" s="133"/>
      <c r="H355" s="133"/>
      <c r="I355" s="33" t="s">
        <v>15</v>
      </c>
      <c r="J355" s="62" t="s">
        <v>600</v>
      </c>
      <c r="K355" s="28" t="s">
        <v>238</v>
      </c>
      <c r="L355" s="29" t="str">
        <f t="shared" si="44"/>
        <v>-</v>
      </c>
      <c r="M355" s="30" t="str">
        <f t="shared" si="45"/>
        <v>-</v>
      </c>
      <c r="N355" s="16"/>
      <c r="O355" s="25"/>
      <c r="P355" s="26"/>
      <c r="Q355" s="8"/>
      <c r="R355" s="8"/>
      <c r="S355" s="8"/>
      <c r="T355" s="9"/>
      <c r="U355" s="10"/>
      <c r="V355" s="9"/>
      <c r="W355" s="11"/>
      <c r="X355" s="7"/>
      <c r="Y355" s="11"/>
      <c r="Z355" s="10"/>
      <c r="AA355" s="10"/>
      <c r="AB355" s="10"/>
    </row>
    <row r="356" spans="1:28" s="12" customFormat="1" ht="12" x14ac:dyDescent="0.2">
      <c r="A356" s="27" t="s">
        <v>674</v>
      </c>
      <c r="B356" s="133" t="s">
        <v>675</v>
      </c>
      <c r="C356" s="133"/>
      <c r="D356" s="133"/>
      <c r="E356" s="133"/>
      <c r="F356" s="133"/>
      <c r="G356" s="133"/>
      <c r="H356" s="133"/>
      <c r="I356" s="36">
        <v>0</v>
      </c>
      <c r="J356" s="62" t="s">
        <v>696</v>
      </c>
      <c r="K356" s="28" t="s">
        <v>238</v>
      </c>
      <c r="L356" s="29" t="str">
        <f t="shared" si="44"/>
        <v>-</v>
      </c>
      <c r="M356" s="30" t="str">
        <f t="shared" si="45"/>
        <v>-</v>
      </c>
      <c r="N356" s="17"/>
      <c r="O356" s="25"/>
      <c r="P356" s="26"/>
      <c r="Q356" s="8"/>
      <c r="R356" s="8"/>
      <c r="S356" s="8"/>
      <c r="T356" s="9"/>
      <c r="U356" s="10"/>
      <c r="V356" s="9"/>
      <c r="W356" s="11"/>
      <c r="X356" s="7"/>
      <c r="Y356" s="11"/>
      <c r="Z356" s="10"/>
      <c r="AA356" s="10"/>
      <c r="AB356" s="10"/>
    </row>
    <row r="357" spans="1:28" s="12" customFormat="1" ht="12" x14ac:dyDescent="0.2">
      <c r="A357" s="27" t="s">
        <v>676</v>
      </c>
      <c r="B357" s="133" t="s">
        <v>677</v>
      </c>
      <c r="C357" s="133"/>
      <c r="D357" s="133"/>
      <c r="E357" s="133"/>
      <c r="F357" s="133"/>
      <c r="G357" s="133"/>
      <c r="H357" s="133"/>
      <c r="I357" s="33" t="s">
        <v>608</v>
      </c>
      <c r="J357" s="62" t="s">
        <v>600</v>
      </c>
      <c r="K357" s="28" t="s">
        <v>238</v>
      </c>
      <c r="L357" s="29" t="str">
        <f t="shared" si="44"/>
        <v>-</v>
      </c>
      <c r="M357" s="30" t="str">
        <f t="shared" si="45"/>
        <v>-</v>
      </c>
      <c r="N357" s="16"/>
      <c r="O357" s="25"/>
      <c r="P357" s="26"/>
      <c r="Q357" s="8"/>
      <c r="R357" s="8"/>
      <c r="S357" s="8"/>
      <c r="T357" s="9"/>
      <c r="U357" s="10"/>
      <c r="V357" s="9"/>
      <c r="W357" s="11"/>
      <c r="X357" s="7"/>
      <c r="Y357" s="11"/>
      <c r="Z357" s="10"/>
      <c r="AA357" s="10"/>
      <c r="AB357" s="10"/>
    </row>
    <row r="358" spans="1:28" s="12" customFormat="1" ht="12" x14ac:dyDescent="0.2">
      <c r="A358" s="27" t="s">
        <v>678</v>
      </c>
      <c r="B358" s="132" t="s">
        <v>679</v>
      </c>
      <c r="C358" s="132"/>
      <c r="D358" s="132"/>
      <c r="E358" s="132"/>
      <c r="F358" s="132"/>
      <c r="G358" s="132"/>
      <c r="H358" s="132"/>
      <c r="I358" s="33" t="s">
        <v>608</v>
      </c>
      <c r="J358" s="62" t="s">
        <v>600</v>
      </c>
      <c r="K358" s="28" t="s">
        <v>238</v>
      </c>
      <c r="L358" s="29" t="str">
        <f t="shared" si="44"/>
        <v>-</v>
      </c>
      <c r="M358" s="30" t="str">
        <f t="shared" si="45"/>
        <v>-</v>
      </c>
      <c r="N358" s="16"/>
      <c r="O358" s="25"/>
      <c r="P358" s="26"/>
      <c r="Q358" s="8"/>
      <c r="R358" s="8"/>
      <c r="S358" s="8"/>
      <c r="T358" s="9"/>
      <c r="U358" s="10"/>
      <c r="V358" s="9"/>
      <c r="W358" s="11"/>
      <c r="X358" s="7"/>
      <c r="Y358" s="11"/>
      <c r="Z358" s="10"/>
      <c r="AA358" s="10"/>
      <c r="AB358" s="10"/>
    </row>
    <row r="359" spans="1:28" s="12" customFormat="1" ht="12" x14ac:dyDescent="0.2">
      <c r="A359" s="27" t="s">
        <v>680</v>
      </c>
      <c r="B359" s="132" t="s">
        <v>681</v>
      </c>
      <c r="C359" s="132"/>
      <c r="D359" s="132"/>
      <c r="E359" s="132"/>
      <c r="F359" s="132"/>
      <c r="G359" s="132"/>
      <c r="H359" s="132"/>
      <c r="I359" s="33" t="s">
        <v>608</v>
      </c>
      <c r="J359" s="62" t="s">
        <v>600</v>
      </c>
      <c r="K359" s="28" t="s">
        <v>238</v>
      </c>
      <c r="L359" s="29" t="str">
        <f t="shared" si="44"/>
        <v>-</v>
      </c>
      <c r="M359" s="30" t="str">
        <f t="shared" si="45"/>
        <v>-</v>
      </c>
      <c r="N359" s="16"/>
      <c r="O359" s="25"/>
      <c r="P359" s="26"/>
      <c r="Q359" s="8"/>
      <c r="R359" s="8"/>
      <c r="S359" s="8"/>
      <c r="T359" s="9"/>
      <c r="U359" s="10"/>
      <c r="V359" s="9"/>
      <c r="W359" s="11"/>
      <c r="X359" s="7"/>
      <c r="Y359" s="11"/>
      <c r="Z359" s="10"/>
      <c r="AA359" s="10"/>
      <c r="AB359" s="10"/>
    </row>
    <row r="360" spans="1:28" s="12" customFormat="1" ht="12" x14ac:dyDescent="0.2">
      <c r="A360" s="27" t="s">
        <v>682</v>
      </c>
      <c r="B360" s="132" t="s">
        <v>683</v>
      </c>
      <c r="C360" s="132"/>
      <c r="D360" s="132"/>
      <c r="E360" s="132"/>
      <c r="F360" s="132"/>
      <c r="G360" s="132"/>
      <c r="H360" s="132"/>
      <c r="I360" s="33" t="s">
        <v>608</v>
      </c>
      <c r="J360" s="62" t="s">
        <v>600</v>
      </c>
      <c r="K360" s="28" t="s">
        <v>238</v>
      </c>
      <c r="L360" s="29" t="str">
        <f t="shared" si="44"/>
        <v>-</v>
      </c>
      <c r="M360" s="30" t="str">
        <f t="shared" si="45"/>
        <v>-</v>
      </c>
      <c r="N360" s="16"/>
      <c r="O360" s="25"/>
      <c r="P360" s="26"/>
      <c r="Q360" s="8"/>
      <c r="R360" s="8"/>
      <c r="S360" s="8"/>
      <c r="T360" s="9"/>
      <c r="U360" s="10"/>
      <c r="V360" s="9"/>
      <c r="W360" s="11"/>
      <c r="X360" s="7"/>
      <c r="Y360" s="11"/>
      <c r="Z360" s="10"/>
      <c r="AA360" s="10"/>
      <c r="AB360" s="10"/>
    </row>
    <row r="361" spans="1:28" s="12" customFormat="1" ht="12" x14ac:dyDescent="0.2">
      <c r="A361" s="27" t="s">
        <v>684</v>
      </c>
      <c r="B361" s="133" t="s">
        <v>685</v>
      </c>
      <c r="C361" s="133"/>
      <c r="D361" s="133"/>
      <c r="E361" s="133"/>
      <c r="F361" s="133"/>
      <c r="G361" s="133"/>
      <c r="H361" s="133"/>
      <c r="I361" s="33" t="s">
        <v>618</v>
      </c>
      <c r="J361" s="62" t="s">
        <v>600</v>
      </c>
      <c r="K361" s="28" t="s">
        <v>238</v>
      </c>
      <c r="L361" s="29" t="str">
        <f t="shared" si="44"/>
        <v>-</v>
      </c>
      <c r="M361" s="30" t="str">
        <f t="shared" si="45"/>
        <v>-</v>
      </c>
      <c r="N361" s="16"/>
      <c r="O361" s="25"/>
      <c r="P361" s="26"/>
      <c r="Q361" s="8"/>
      <c r="R361" s="8"/>
      <c r="S361" s="8"/>
      <c r="T361" s="9"/>
      <c r="U361" s="10"/>
      <c r="V361" s="9"/>
      <c r="W361" s="11"/>
      <c r="X361" s="7"/>
      <c r="Y361" s="11"/>
      <c r="Z361" s="10"/>
      <c r="AA361" s="10"/>
      <c r="AB361" s="10"/>
    </row>
    <row r="362" spans="1:28" s="12" customFormat="1" ht="12" x14ac:dyDescent="0.2">
      <c r="A362" s="27" t="s">
        <v>686</v>
      </c>
      <c r="B362" s="132" t="s">
        <v>687</v>
      </c>
      <c r="C362" s="132"/>
      <c r="D362" s="132"/>
      <c r="E362" s="132"/>
      <c r="F362" s="132"/>
      <c r="G362" s="132"/>
      <c r="H362" s="132"/>
      <c r="I362" s="33" t="s">
        <v>618</v>
      </c>
      <c r="J362" s="62" t="s">
        <v>600</v>
      </c>
      <c r="K362" s="28" t="s">
        <v>238</v>
      </c>
      <c r="L362" s="29" t="str">
        <f t="shared" si="44"/>
        <v>-</v>
      </c>
      <c r="M362" s="30" t="str">
        <f t="shared" si="45"/>
        <v>-</v>
      </c>
      <c r="N362" s="16"/>
      <c r="O362" s="25"/>
      <c r="P362" s="26"/>
      <c r="Q362" s="8"/>
      <c r="R362" s="8"/>
      <c r="S362" s="8"/>
      <c r="T362" s="9"/>
      <c r="U362" s="10"/>
      <c r="V362" s="9"/>
      <c r="W362" s="11"/>
      <c r="X362" s="7"/>
      <c r="Y362" s="11"/>
      <c r="Z362" s="10"/>
      <c r="AA362" s="10"/>
      <c r="AB362" s="10"/>
    </row>
    <row r="363" spans="1:28" s="12" customFormat="1" ht="12" x14ac:dyDescent="0.2">
      <c r="A363" s="27" t="s">
        <v>688</v>
      </c>
      <c r="B363" s="132" t="s">
        <v>689</v>
      </c>
      <c r="C363" s="132"/>
      <c r="D363" s="132"/>
      <c r="E363" s="132"/>
      <c r="F363" s="132"/>
      <c r="G363" s="132"/>
      <c r="H363" s="132"/>
      <c r="I363" s="33" t="s">
        <v>618</v>
      </c>
      <c r="J363" s="62" t="s">
        <v>600</v>
      </c>
      <c r="K363" s="28" t="s">
        <v>238</v>
      </c>
      <c r="L363" s="29" t="str">
        <f t="shared" si="44"/>
        <v>-</v>
      </c>
      <c r="M363" s="30" t="str">
        <f t="shared" si="45"/>
        <v>-</v>
      </c>
      <c r="N363" s="16"/>
      <c r="O363" s="25"/>
      <c r="P363" s="26"/>
      <c r="Q363" s="8"/>
      <c r="R363" s="8"/>
      <c r="S363" s="8"/>
      <c r="T363" s="9"/>
      <c r="U363" s="10"/>
      <c r="V363" s="9"/>
      <c r="W363" s="11"/>
      <c r="X363" s="7"/>
      <c r="Y363" s="11"/>
      <c r="Z363" s="10"/>
      <c r="AA363" s="10"/>
      <c r="AB363" s="10"/>
    </row>
    <row r="364" spans="1:28" s="12" customFormat="1" ht="12" x14ac:dyDescent="0.2">
      <c r="A364" s="27" t="s">
        <v>690</v>
      </c>
      <c r="B364" s="133" t="s">
        <v>691</v>
      </c>
      <c r="C364" s="133"/>
      <c r="D364" s="133"/>
      <c r="E364" s="133"/>
      <c r="F364" s="133"/>
      <c r="G364" s="133"/>
      <c r="H364" s="133"/>
      <c r="I364" s="33" t="s">
        <v>15</v>
      </c>
      <c r="J364" s="62" t="s">
        <v>600</v>
      </c>
      <c r="K364" s="28" t="s">
        <v>238</v>
      </c>
      <c r="L364" s="29" t="str">
        <f t="shared" si="44"/>
        <v>-</v>
      </c>
      <c r="M364" s="30" t="str">
        <f t="shared" si="45"/>
        <v>-</v>
      </c>
      <c r="N364" s="16"/>
      <c r="O364" s="25"/>
      <c r="P364" s="26"/>
      <c r="Q364" s="8"/>
      <c r="R364" s="8"/>
      <c r="S364" s="8"/>
      <c r="T364" s="9"/>
      <c r="U364" s="10"/>
      <c r="V364" s="9"/>
      <c r="W364" s="11"/>
      <c r="X364" s="7"/>
      <c r="Y364" s="11"/>
      <c r="Z364" s="10"/>
      <c r="AA364" s="10"/>
      <c r="AB364" s="10"/>
    </row>
    <row r="365" spans="1:28" s="12" customFormat="1" ht="12" x14ac:dyDescent="0.2">
      <c r="A365" s="27" t="s">
        <v>692</v>
      </c>
      <c r="B365" s="132" t="s">
        <v>693</v>
      </c>
      <c r="C365" s="132"/>
      <c r="D365" s="132"/>
      <c r="E365" s="132"/>
      <c r="F365" s="132"/>
      <c r="G365" s="132"/>
      <c r="H365" s="132"/>
      <c r="I365" s="33" t="s">
        <v>15</v>
      </c>
      <c r="J365" s="62" t="s">
        <v>600</v>
      </c>
      <c r="K365" s="28" t="s">
        <v>238</v>
      </c>
      <c r="L365" s="29" t="str">
        <f t="shared" si="44"/>
        <v>-</v>
      </c>
      <c r="M365" s="30" t="str">
        <f t="shared" si="45"/>
        <v>-</v>
      </c>
      <c r="N365" s="20"/>
      <c r="O365" s="25"/>
      <c r="P365" s="26"/>
      <c r="Q365" s="8"/>
      <c r="R365" s="8"/>
      <c r="S365" s="8"/>
      <c r="T365" s="9"/>
      <c r="U365" s="10"/>
      <c r="V365" s="9"/>
      <c r="W365" s="11"/>
      <c r="X365" s="7"/>
      <c r="Y365" s="11"/>
      <c r="Z365" s="10"/>
      <c r="AA365" s="10"/>
      <c r="AB365" s="10"/>
    </row>
    <row r="366" spans="1:28" s="12" customFormat="1" ht="12" x14ac:dyDescent="0.2">
      <c r="A366" s="27" t="s">
        <v>694</v>
      </c>
      <c r="B366" s="132" t="s">
        <v>41</v>
      </c>
      <c r="C366" s="132"/>
      <c r="D366" s="132"/>
      <c r="E366" s="132"/>
      <c r="F366" s="132"/>
      <c r="G366" s="132"/>
      <c r="H366" s="132"/>
      <c r="I366" s="33" t="s">
        <v>15</v>
      </c>
      <c r="J366" s="62" t="s">
        <v>600</v>
      </c>
      <c r="K366" s="28" t="s">
        <v>238</v>
      </c>
      <c r="L366" s="29" t="str">
        <f t="shared" si="44"/>
        <v>-</v>
      </c>
      <c r="M366" s="31" t="str">
        <f t="shared" si="45"/>
        <v>-</v>
      </c>
      <c r="N366" s="20"/>
      <c r="O366" s="25"/>
      <c r="P366" s="26"/>
      <c r="Q366" s="8"/>
      <c r="R366" s="8"/>
      <c r="S366" s="8"/>
      <c r="T366" s="9"/>
      <c r="U366" s="10"/>
      <c r="V366" s="9"/>
      <c r="W366" s="11"/>
      <c r="X366" s="7"/>
      <c r="Y366" s="11"/>
      <c r="Z366" s="10"/>
      <c r="AA366" s="10"/>
      <c r="AB366" s="10"/>
    </row>
    <row r="367" spans="1:28" s="37" customFormat="1" ht="12.75" thickBot="1" x14ac:dyDescent="0.25">
      <c r="A367" s="89" t="s">
        <v>337</v>
      </c>
      <c r="B367" s="142" t="s">
        <v>338</v>
      </c>
      <c r="C367" s="142"/>
      <c r="D367" s="142"/>
      <c r="E367" s="142"/>
      <c r="F367" s="142"/>
      <c r="G367" s="142"/>
      <c r="H367" s="142"/>
      <c r="I367" s="90" t="s">
        <v>339</v>
      </c>
      <c r="J367" s="62" t="s">
        <v>600</v>
      </c>
      <c r="K367" s="62">
        <f>'[1]2.Оценочные показатели'!$Z$70</f>
        <v>266.38666666666666</v>
      </c>
      <c r="L367" s="29" t="str">
        <f t="shared" ref="L367" si="51">IFERROR(K367-J367,"-")</f>
        <v>-</v>
      </c>
      <c r="M367" s="31" t="str">
        <f t="shared" ref="M367" si="52">IFERROR(L367/J367,"-")</f>
        <v>-</v>
      </c>
      <c r="N367" s="91"/>
      <c r="O367" s="92"/>
      <c r="P367" s="92"/>
    </row>
    <row r="368" spans="1:28" ht="16.5" thickBot="1" x14ac:dyDescent="0.3">
      <c r="A368" s="152" t="s">
        <v>340</v>
      </c>
      <c r="B368" s="153"/>
      <c r="C368" s="153"/>
      <c r="D368" s="153"/>
      <c r="E368" s="153"/>
      <c r="F368" s="153"/>
      <c r="G368" s="153"/>
      <c r="H368" s="153"/>
      <c r="I368" s="153"/>
      <c r="J368" s="153"/>
      <c r="K368" s="153"/>
      <c r="L368" s="153"/>
      <c r="M368" s="153"/>
      <c r="N368" s="154"/>
    </row>
    <row r="369" spans="1:14" s="37" customFormat="1" ht="50.25" customHeight="1" x14ac:dyDescent="0.2">
      <c r="A369" s="155" t="s">
        <v>4</v>
      </c>
      <c r="B369" s="157" t="s">
        <v>5</v>
      </c>
      <c r="C369" s="158"/>
      <c r="D369" s="158"/>
      <c r="E369" s="158"/>
      <c r="F369" s="158"/>
      <c r="G369" s="158"/>
      <c r="H369" s="159"/>
      <c r="I369" s="163" t="s">
        <v>6</v>
      </c>
      <c r="J369" s="164" t="s">
        <v>695</v>
      </c>
      <c r="K369" s="165"/>
      <c r="L369" s="166" t="s">
        <v>445</v>
      </c>
      <c r="M369" s="165"/>
      <c r="N369" s="134" t="s">
        <v>446</v>
      </c>
    </row>
    <row r="370" spans="1:14" s="37" customFormat="1" ht="50.25" customHeight="1" x14ac:dyDescent="0.2">
      <c r="A370" s="156"/>
      <c r="B370" s="160"/>
      <c r="C370" s="161"/>
      <c r="D370" s="161"/>
      <c r="E370" s="161"/>
      <c r="F370" s="161"/>
      <c r="G370" s="161"/>
      <c r="H370" s="162"/>
      <c r="I370" s="135"/>
      <c r="J370" s="51" t="s">
        <v>601</v>
      </c>
      <c r="K370" s="52" t="s">
        <v>603</v>
      </c>
      <c r="L370" s="53" t="s">
        <v>7</v>
      </c>
      <c r="M370" s="53" t="s">
        <v>8</v>
      </c>
      <c r="N370" s="135"/>
    </row>
    <row r="371" spans="1:14" s="45" customFormat="1" ht="12.75" thickBot="1" x14ac:dyDescent="0.25">
      <c r="A371" s="93">
        <v>1</v>
      </c>
      <c r="B371" s="139">
        <v>2</v>
      </c>
      <c r="C371" s="140"/>
      <c r="D371" s="140"/>
      <c r="E371" s="140"/>
      <c r="F371" s="140"/>
      <c r="G371" s="140"/>
      <c r="H371" s="141"/>
      <c r="I371" s="55">
        <v>3</v>
      </c>
      <c r="J371" s="94">
        <v>4</v>
      </c>
      <c r="K371" s="95">
        <v>5</v>
      </c>
      <c r="L371" s="96">
        <v>6</v>
      </c>
      <c r="M371" s="96">
        <v>7</v>
      </c>
      <c r="N371" s="55">
        <v>8</v>
      </c>
    </row>
    <row r="372" spans="1:14" s="37" customFormat="1" ht="12.75" customHeight="1" x14ac:dyDescent="0.2">
      <c r="A372" s="136" t="s">
        <v>341</v>
      </c>
      <c r="B372" s="137"/>
      <c r="C372" s="137"/>
      <c r="D372" s="137"/>
      <c r="E372" s="137"/>
      <c r="F372" s="137"/>
      <c r="G372" s="137"/>
      <c r="H372" s="138"/>
      <c r="I372" s="81" t="s">
        <v>15</v>
      </c>
      <c r="J372" s="108">
        <f>J373</f>
        <v>421.10983266666659</v>
      </c>
      <c r="K372" s="108">
        <f>K373</f>
        <v>178.03702999999999</v>
      </c>
      <c r="L372" s="108">
        <f>K372-J372</f>
        <v>-243.0728026666666</v>
      </c>
      <c r="M372" s="116">
        <f>L372/J372*100</f>
        <v>-57.721948957452426</v>
      </c>
      <c r="N372" s="82"/>
    </row>
    <row r="373" spans="1:14" s="37" customFormat="1" ht="12" x14ac:dyDescent="0.2">
      <c r="A373" s="2" t="s">
        <v>13</v>
      </c>
      <c r="B373" s="186" t="s">
        <v>342</v>
      </c>
      <c r="C373" s="187"/>
      <c r="D373" s="187"/>
      <c r="E373" s="187"/>
      <c r="F373" s="187"/>
      <c r="G373" s="187"/>
      <c r="H373" s="188"/>
      <c r="I373" s="4" t="s">
        <v>15</v>
      </c>
      <c r="J373" s="106">
        <f>J374+J398+J426</f>
        <v>421.10983266666659</v>
      </c>
      <c r="K373" s="106">
        <f>K374+K398+K426</f>
        <v>178.03702999999999</v>
      </c>
      <c r="L373" s="106">
        <f>K373-J373</f>
        <v>-243.0728026666666</v>
      </c>
      <c r="M373" s="106">
        <f t="shared" ref="M373:M375" si="53">L373/J373*100</f>
        <v>-57.721948957452426</v>
      </c>
      <c r="N373" s="5"/>
    </row>
    <row r="374" spans="1:14" s="37" customFormat="1" ht="12" x14ac:dyDescent="0.2">
      <c r="A374" s="2" t="s">
        <v>16</v>
      </c>
      <c r="B374" s="183" t="s">
        <v>343</v>
      </c>
      <c r="C374" s="184"/>
      <c r="D374" s="184"/>
      <c r="E374" s="184"/>
      <c r="F374" s="184"/>
      <c r="G374" s="184"/>
      <c r="H374" s="185"/>
      <c r="I374" s="4" t="s">
        <v>15</v>
      </c>
      <c r="J374" s="110">
        <f>J375+J397</f>
        <v>46.459027500000005</v>
      </c>
      <c r="K374" s="110">
        <f>K375+K397</f>
        <v>58.294195000000002</v>
      </c>
      <c r="L374" s="106">
        <f>K374-J374</f>
        <v>11.835167499999997</v>
      </c>
      <c r="M374" s="106">
        <f t="shared" si="53"/>
        <v>25.4744193687653</v>
      </c>
      <c r="N374" s="5"/>
    </row>
    <row r="375" spans="1:14" s="37" customFormat="1" ht="24" customHeight="1" x14ac:dyDescent="0.2">
      <c r="A375" s="2" t="s">
        <v>18</v>
      </c>
      <c r="B375" s="149" t="s">
        <v>344</v>
      </c>
      <c r="C375" s="150"/>
      <c r="D375" s="150"/>
      <c r="E375" s="150"/>
      <c r="F375" s="150"/>
      <c r="G375" s="150"/>
      <c r="H375" s="151"/>
      <c r="I375" s="4" t="s">
        <v>15</v>
      </c>
      <c r="J375" s="109">
        <f>J381+J383</f>
        <v>46.459027500000005</v>
      </c>
      <c r="K375" s="109">
        <f>K383</f>
        <v>46.917259999999999</v>
      </c>
      <c r="L375" s="106">
        <f>K375-J375</f>
        <v>0.45823249999999405</v>
      </c>
      <c r="M375" s="106">
        <f t="shared" si="53"/>
        <v>0.986315307611624</v>
      </c>
      <c r="N375" s="5"/>
    </row>
    <row r="376" spans="1:14" s="37" customFormat="1" ht="12" x14ac:dyDescent="0.2">
      <c r="A376" s="2" t="s">
        <v>345</v>
      </c>
      <c r="B376" s="167" t="s">
        <v>346</v>
      </c>
      <c r="C376" s="168"/>
      <c r="D376" s="168"/>
      <c r="E376" s="168"/>
      <c r="F376" s="168"/>
      <c r="G376" s="168"/>
      <c r="H376" s="169"/>
      <c r="I376" s="4" t="s">
        <v>15</v>
      </c>
      <c r="J376" s="260">
        <v>0</v>
      </c>
      <c r="K376" s="106" t="s">
        <v>600</v>
      </c>
      <c r="L376" s="3" t="s">
        <v>600</v>
      </c>
      <c r="M376" s="3" t="s">
        <v>600</v>
      </c>
      <c r="N376" s="5"/>
    </row>
    <row r="377" spans="1:14" s="37" customFormat="1" ht="24" customHeight="1" x14ac:dyDescent="0.2">
      <c r="A377" s="2" t="s">
        <v>347</v>
      </c>
      <c r="B377" s="195" t="s">
        <v>19</v>
      </c>
      <c r="C377" s="196"/>
      <c r="D377" s="196"/>
      <c r="E377" s="196"/>
      <c r="F377" s="196"/>
      <c r="G377" s="196"/>
      <c r="H377" s="197"/>
      <c r="I377" s="4" t="s">
        <v>15</v>
      </c>
      <c r="J377" s="260">
        <v>0</v>
      </c>
      <c r="K377" s="106" t="s">
        <v>600</v>
      </c>
      <c r="L377" s="3" t="s">
        <v>600</v>
      </c>
      <c r="M377" s="3" t="s">
        <v>600</v>
      </c>
      <c r="N377" s="5"/>
    </row>
    <row r="378" spans="1:14" s="37" customFormat="1" ht="24" customHeight="1" x14ac:dyDescent="0.2">
      <c r="A378" s="2" t="s">
        <v>348</v>
      </c>
      <c r="B378" s="195" t="s">
        <v>21</v>
      </c>
      <c r="C378" s="196"/>
      <c r="D378" s="196"/>
      <c r="E378" s="196"/>
      <c r="F378" s="196"/>
      <c r="G378" s="196"/>
      <c r="H378" s="197"/>
      <c r="I378" s="4" t="s">
        <v>15</v>
      </c>
      <c r="J378" s="260">
        <v>0</v>
      </c>
      <c r="K378" s="106" t="s">
        <v>600</v>
      </c>
      <c r="L378" s="3" t="s">
        <v>600</v>
      </c>
      <c r="M378" s="3" t="s">
        <v>600</v>
      </c>
      <c r="N378" s="5"/>
    </row>
    <row r="379" spans="1:14" s="37" customFormat="1" ht="24" customHeight="1" x14ac:dyDescent="0.2">
      <c r="A379" s="2" t="s">
        <v>349</v>
      </c>
      <c r="B379" s="195" t="s">
        <v>23</v>
      </c>
      <c r="C379" s="196"/>
      <c r="D379" s="196"/>
      <c r="E379" s="196"/>
      <c r="F379" s="196"/>
      <c r="G379" s="196"/>
      <c r="H379" s="197"/>
      <c r="I379" s="4" t="s">
        <v>15</v>
      </c>
      <c r="J379" s="260">
        <v>0</v>
      </c>
      <c r="K379" s="106" t="s">
        <v>600</v>
      </c>
      <c r="L379" s="3" t="s">
        <v>600</v>
      </c>
      <c r="M379" s="3" t="s">
        <v>600</v>
      </c>
      <c r="N379" s="5"/>
    </row>
    <row r="380" spans="1:14" s="37" customFormat="1" ht="12" x14ac:dyDescent="0.2">
      <c r="A380" s="2" t="s">
        <v>350</v>
      </c>
      <c r="B380" s="167" t="s">
        <v>351</v>
      </c>
      <c r="C380" s="168"/>
      <c r="D380" s="168"/>
      <c r="E380" s="168"/>
      <c r="F380" s="168"/>
      <c r="G380" s="168"/>
      <c r="H380" s="169"/>
      <c r="I380" s="4" t="s">
        <v>15</v>
      </c>
      <c r="J380" s="260">
        <v>0</v>
      </c>
      <c r="K380" s="106" t="s">
        <v>600</v>
      </c>
      <c r="L380" s="3" t="s">
        <v>600</v>
      </c>
      <c r="M380" s="3" t="s">
        <v>600</v>
      </c>
      <c r="N380" s="5"/>
    </row>
    <row r="381" spans="1:14" s="37" customFormat="1" ht="12" x14ac:dyDescent="0.2">
      <c r="A381" s="2" t="s">
        <v>352</v>
      </c>
      <c r="B381" s="167" t="s">
        <v>353</v>
      </c>
      <c r="C381" s="168"/>
      <c r="D381" s="168"/>
      <c r="E381" s="168"/>
      <c r="F381" s="168"/>
      <c r="G381" s="168"/>
      <c r="H381" s="169"/>
      <c r="I381" s="4" t="s">
        <v>15</v>
      </c>
      <c r="J381" s="261">
        <v>0</v>
      </c>
      <c r="K381" s="106" t="s">
        <v>600</v>
      </c>
      <c r="L381" s="106" t="s">
        <v>600</v>
      </c>
      <c r="M381" s="106" t="s">
        <v>600</v>
      </c>
      <c r="N381" s="5"/>
    </row>
    <row r="382" spans="1:14" s="37" customFormat="1" ht="12" x14ac:dyDescent="0.2">
      <c r="A382" s="2" t="s">
        <v>354</v>
      </c>
      <c r="B382" s="167" t="s">
        <v>355</v>
      </c>
      <c r="C382" s="168"/>
      <c r="D382" s="168"/>
      <c r="E382" s="168"/>
      <c r="F382" s="168"/>
      <c r="G382" s="168"/>
      <c r="H382" s="169"/>
      <c r="I382" s="4" t="s">
        <v>15</v>
      </c>
      <c r="J382" s="260">
        <v>0</v>
      </c>
      <c r="K382" s="106" t="s">
        <v>600</v>
      </c>
      <c r="L382" s="62" t="s">
        <v>600</v>
      </c>
      <c r="M382" s="62" t="s">
        <v>600</v>
      </c>
      <c r="N382" s="5"/>
    </row>
    <row r="383" spans="1:14" s="37" customFormat="1" ht="12" x14ac:dyDescent="0.2">
      <c r="A383" s="2" t="s">
        <v>356</v>
      </c>
      <c r="B383" s="167" t="s">
        <v>357</v>
      </c>
      <c r="C383" s="168"/>
      <c r="D383" s="168"/>
      <c r="E383" s="168"/>
      <c r="F383" s="168"/>
      <c r="G383" s="168"/>
      <c r="H383" s="169"/>
      <c r="I383" s="4" t="s">
        <v>15</v>
      </c>
      <c r="J383" s="107">
        <f>J386</f>
        <v>46.459027500000005</v>
      </c>
      <c r="K383" s="107">
        <f>K386</f>
        <v>46.917259999999999</v>
      </c>
      <c r="L383" s="106">
        <f>K383-J383</f>
        <v>0.45823249999999405</v>
      </c>
      <c r="M383" s="106">
        <f t="shared" ref="M383" si="54">L383/J383*100</f>
        <v>0.986315307611624</v>
      </c>
      <c r="N383" s="99" t="s">
        <v>699</v>
      </c>
    </row>
    <row r="384" spans="1:14" s="37" customFormat="1" ht="24" customHeight="1" x14ac:dyDescent="0.2">
      <c r="A384" s="2" t="s">
        <v>358</v>
      </c>
      <c r="B384" s="195" t="s">
        <v>359</v>
      </c>
      <c r="C384" s="196"/>
      <c r="D384" s="196"/>
      <c r="E384" s="196"/>
      <c r="F384" s="196"/>
      <c r="G384" s="196"/>
      <c r="H384" s="197"/>
      <c r="I384" s="4" t="s">
        <v>15</v>
      </c>
      <c r="J384" s="260">
        <v>0</v>
      </c>
      <c r="K384" s="106" t="s">
        <v>600</v>
      </c>
      <c r="L384" s="62" t="s">
        <v>600</v>
      </c>
      <c r="M384" s="62" t="s">
        <v>600</v>
      </c>
      <c r="N384" s="5"/>
    </row>
    <row r="385" spans="1:14" s="37" customFormat="1" ht="12" x14ac:dyDescent="0.2">
      <c r="A385" s="2" t="s">
        <v>360</v>
      </c>
      <c r="B385" s="198" t="s">
        <v>361</v>
      </c>
      <c r="C385" s="199"/>
      <c r="D385" s="199"/>
      <c r="E385" s="199"/>
      <c r="F385" s="199"/>
      <c r="G385" s="199"/>
      <c r="H385" s="200"/>
      <c r="I385" s="4" t="s">
        <v>15</v>
      </c>
      <c r="J385" s="260">
        <v>0</v>
      </c>
      <c r="K385" s="106" t="s">
        <v>600</v>
      </c>
      <c r="L385" s="62" t="s">
        <v>600</v>
      </c>
      <c r="M385" s="62" t="s">
        <v>600</v>
      </c>
      <c r="N385" s="5"/>
    </row>
    <row r="386" spans="1:14" s="37" customFormat="1" ht="22.5" x14ac:dyDescent="0.2">
      <c r="A386" s="2" t="s">
        <v>362</v>
      </c>
      <c r="B386" s="192" t="s">
        <v>363</v>
      </c>
      <c r="C386" s="193"/>
      <c r="D386" s="193"/>
      <c r="E386" s="193"/>
      <c r="F386" s="193"/>
      <c r="G386" s="193"/>
      <c r="H386" s="194"/>
      <c r="I386" s="4" t="s">
        <v>15</v>
      </c>
      <c r="J386" s="260">
        <v>46.459027500000005</v>
      </c>
      <c r="K386" s="107">
        <v>46.917259999999999</v>
      </c>
      <c r="L386" s="106">
        <f>K386-J386</f>
        <v>0.45823249999999405</v>
      </c>
      <c r="M386" s="106">
        <f t="shared" ref="M386" si="55">L386/J386*100</f>
        <v>0.986315307611624</v>
      </c>
      <c r="N386" s="99" t="s">
        <v>703</v>
      </c>
    </row>
    <row r="387" spans="1:14" s="37" customFormat="1" ht="12" x14ac:dyDescent="0.2">
      <c r="A387" s="2" t="s">
        <v>364</v>
      </c>
      <c r="B387" s="198" t="s">
        <v>361</v>
      </c>
      <c r="C387" s="199"/>
      <c r="D387" s="199"/>
      <c r="E387" s="199"/>
      <c r="F387" s="199"/>
      <c r="G387" s="199"/>
      <c r="H387" s="200"/>
      <c r="I387" s="4" t="s">
        <v>15</v>
      </c>
      <c r="J387" s="260">
        <v>46.459027500000005</v>
      </c>
      <c r="K387" s="106" t="s">
        <v>600</v>
      </c>
      <c r="L387" s="62" t="s">
        <v>600</v>
      </c>
      <c r="M387" s="62" t="s">
        <v>600</v>
      </c>
      <c r="N387" s="5"/>
    </row>
    <row r="388" spans="1:14" s="37" customFormat="1" ht="12" x14ac:dyDescent="0.2">
      <c r="A388" s="2" t="s">
        <v>365</v>
      </c>
      <c r="B388" s="167" t="s">
        <v>366</v>
      </c>
      <c r="C388" s="168"/>
      <c r="D388" s="168"/>
      <c r="E388" s="168"/>
      <c r="F388" s="168"/>
      <c r="G388" s="168"/>
      <c r="H388" s="169"/>
      <c r="I388" s="4" t="s">
        <v>15</v>
      </c>
      <c r="J388" s="260">
        <v>0</v>
      </c>
      <c r="K388" s="106" t="s">
        <v>600</v>
      </c>
      <c r="L388" s="62" t="s">
        <v>600</v>
      </c>
      <c r="M388" s="62" t="s">
        <v>600</v>
      </c>
      <c r="N388" s="5"/>
    </row>
    <row r="389" spans="1:14" s="37" customFormat="1" ht="12" x14ac:dyDescent="0.2">
      <c r="A389" s="2" t="s">
        <v>367</v>
      </c>
      <c r="B389" s="167" t="s">
        <v>266</v>
      </c>
      <c r="C389" s="168"/>
      <c r="D389" s="168"/>
      <c r="E389" s="168"/>
      <c r="F389" s="168"/>
      <c r="G389" s="168"/>
      <c r="H389" s="169"/>
      <c r="I389" s="4" t="s">
        <v>15</v>
      </c>
      <c r="J389" s="260">
        <v>0</v>
      </c>
      <c r="K389" s="106" t="s">
        <v>600</v>
      </c>
      <c r="L389" s="62" t="s">
        <v>600</v>
      </c>
      <c r="M389" s="62" t="s">
        <v>600</v>
      </c>
      <c r="N389" s="5"/>
    </row>
    <row r="390" spans="1:14" s="37" customFormat="1" ht="24" customHeight="1" x14ac:dyDescent="0.2">
      <c r="A390" s="2" t="s">
        <v>368</v>
      </c>
      <c r="B390" s="189" t="s">
        <v>369</v>
      </c>
      <c r="C390" s="190"/>
      <c r="D390" s="190"/>
      <c r="E390" s="190"/>
      <c r="F390" s="190"/>
      <c r="G390" s="190"/>
      <c r="H390" s="191"/>
      <c r="I390" s="4" t="s">
        <v>15</v>
      </c>
      <c r="J390" s="260">
        <v>0</v>
      </c>
      <c r="K390" s="106" t="s">
        <v>600</v>
      </c>
      <c r="L390" s="62" t="s">
        <v>600</v>
      </c>
      <c r="M390" s="62" t="s">
        <v>600</v>
      </c>
      <c r="N390" s="5"/>
    </row>
    <row r="391" spans="1:14" s="37" customFormat="1" ht="12.75" customHeight="1" x14ac:dyDescent="0.2">
      <c r="A391" s="2" t="s">
        <v>370</v>
      </c>
      <c r="B391" s="192" t="s">
        <v>39</v>
      </c>
      <c r="C391" s="193"/>
      <c r="D391" s="193"/>
      <c r="E391" s="193"/>
      <c r="F391" s="193"/>
      <c r="G391" s="193"/>
      <c r="H391" s="194"/>
      <c r="I391" s="4" t="s">
        <v>15</v>
      </c>
      <c r="J391" s="260">
        <v>0</v>
      </c>
      <c r="K391" s="106" t="s">
        <v>600</v>
      </c>
      <c r="L391" s="62" t="s">
        <v>600</v>
      </c>
      <c r="M391" s="62" t="s">
        <v>600</v>
      </c>
      <c r="N391" s="5"/>
    </row>
    <row r="392" spans="1:14" s="37" customFormat="1" ht="12.75" customHeight="1" x14ac:dyDescent="0.2">
      <c r="A392" s="2" t="s">
        <v>371</v>
      </c>
      <c r="B392" s="192" t="s">
        <v>41</v>
      </c>
      <c r="C392" s="193"/>
      <c r="D392" s="193"/>
      <c r="E392" s="193"/>
      <c r="F392" s="193"/>
      <c r="G392" s="193"/>
      <c r="H392" s="194"/>
      <c r="I392" s="4" t="s">
        <v>15</v>
      </c>
      <c r="J392" s="260">
        <v>0</v>
      </c>
      <c r="K392" s="106" t="s">
        <v>600</v>
      </c>
      <c r="L392" s="62" t="s">
        <v>600</v>
      </c>
      <c r="M392" s="62" t="s">
        <v>600</v>
      </c>
      <c r="N392" s="5"/>
    </row>
    <row r="393" spans="1:14" s="37" customFormat="1" ht="24" customHeight="1" x14ac:dyDescent="0.2">
      <c r="A393" s="2" t="s">
        <v>20</v>
      </c>
      <c r="B393" s="149" t="s">
        <v>372</v>
      </c>
      <c r="C393" s="150"/>
      <c r="D393" s="150"/>
      <c r="E393" s="150"/>
      <c r="F393" s="150"/>
      <c r="G393" s="150"/>
      <c r="H393" s="151"/>
      <c r="I393" s="4" t="s">
        <v>15</v>
      </c>
      <c r="J393" s="260">
        <v>0</v>
      </c>
      <c r="K393" s="106" t="s">
        <v>600</v>
      </c>
      <c r="L393" s="62" t="s">
        <v>600</v>
      </c>
      <c r="M393" s="62" t="s">
        <v>600</v>
      </c>
      <c r="N393" s="5"/>
    </row>
    <row r="394" spans="1:14" s="37" customFormat="1" ht="24" customHeight="1" x14ac:dyDescent="0.2">
      <c r="A394" s="2" t="s">
        <v>373</v>
      </c>
      <c r="B394" s="189" t="s">
        <v>19</v>
      </c>
      <c r="C394" s="190"/>
      <c r="D394" s="190"/>
      <c r="E394" s="190"/>
      <c r="F394" s="190"/>
      <c r="G394" s="190"/>
      <c r="H394" s="191"/>
      <c r="I394" s="4" t="s">
        <v>15</v>
      </c>
      <c r="J394" s="260">
        <v>0</v>
      </c>
      <c r="K394" s="106" t="s">
        <v>600</v>
      </c>
      <c r="L394" s="62" t="s">
        <v>600</v>
      </c>
      <c r="M394" s="62" t="s">
        <v>600</v>
      </c>
      <c r="N394" s="5"/>
    </row>
    <row r="395" spans="1:14" s="37" customFormat="1" ht="24" customHeight="1" x14ac:dyDescent="0.2">
      <c r="A395" s="2" t="s">
        <v>374</v>
      </c>
      <c r="B395" s="189" t="s">
        <v>21</v>
      </c>
      <c r="C395" s="190"/>
      <c r="D395" s="190"/>
      <c r="E395" s="190"/>
      <c r="F395" s="190"/>
      <c r="G395" s="190"/>
      <c r="H395" s="191"/>
      <c r="I395" s="4" t="s">
        <v>15</v>
      </c>
      <c r="J395" s="260">
        <v>0</v>
      </c>
      <c r="K395" s="106" t="s">
        <v>600</v>
      </c>
      <c r="L395" s="62" t="s">
        <v>600</v>
      </c>
      <c r="M395" s="62" t="s">
        <v>600</v>
      </c>
      <c r="N395" s="5"/>
    </row>
    <row r="396" spans="1:14" s="37" customFormat="1" ht="24" customHeight="1" x14ac:dyDescent="0.2">
      <c r="A396" s="2" t="s">
        <v>375</v>
      </c>
      <c r="B396" s="189" t="s">
        <v>23</v>
      </c>
      <c r="C396" s="190"/>
      <c r="D396" s="190"/>
      <c r="E396" s="190"/>
      <c r="F396" s="190"/>
      <c r="G396" s="190"/>
      <c r="H396" s="191"/>
      <c r="I396" s="4" t="s">
        <v>15</v>
      </c>
      <c r="J396" s="260">
        <v>0</v>
      </c>
      <c r="K396" s="106" t="s">
        <v>600</v>
      </c>
      <c r="L396" s="62" t="s">
        <v>600</v>
      </c>
      <c r="M396" s="62" t="s">
        <v>600</v>
      </c>
      <c r="N396" s="5"/>
    </row>
    <row r="397" spans="1:14" s="37" customFormat="1" ht="22.5" x14ac:dyDescent="0.2">
      <c r="A397" s="2" t="s">
        <v>22</v>
      </c>
      <c r="B397" s="146" t="s">
        <v>376</v>
      </c>
      <c r="C397" s="147"/>
      <c r="D397" s="147"/>
      <c r="E397" s="147"/>
      <c r="F397" s="147"/>
      <c r="G397" s="147"/>
      <c r="H397" s="148"/>
      <c r="I397" s="4" t="s">
        <v>15</v>
      </c>
      <c r="J397" s="260">
        <v>0</v>
      </c>
      <c r="K397" s="107">
        <v>11.376935</v>
      </c>
      <c r="L397" s="107">
        <f>K397</f>
        <v>11.376935</v>
      </c>
      <c r="M397" s="107">
        <v>100</v>
      </c>
      <c r="N397" s="99" t="s">
        <v>700</v>
      </c>
    </row>
    <row r="398" spans="1:14" s="37" customFormat="1" ht="12" x14ac:dyDescent="0.2">
      <c r="A398" s="2" t="s">
        <v>24</v>
      </c>
      <c r="B398" s="183" t="s">
        <v>377</v>
      </c>
      <c r="C398" s="184"/>
      <c r="D398" s="184"/>
      <c r="E398" s="184"/>
      <c r="F398" s="184"/>
      <c r="G398" s="184"/>
      <c r="H398" s="185"/>
      <c r="I398" s="4" t="s">
        <v>15</v>
      </c>
      <c r="J398" s="106">
        <f>J399</f>
        <v>304.46583299999998</v>
      </c>
      <c r="K398" s="106">
        <f>K399</f>
        <v>90.093034000000003</v>
      </c>
      <c r="L398" s="106">
        <f>K398-J398</f>
        <v>-214.37279899999999</v>
      </c>
      <c r="M398" s="106">
        <f t="shared" ref="M398:M399" si="56">L398/J398*100</f>
        <v>-70.409476455113435</v>
      </c>
      <c r="N398" s="5"/>
    </row>
    <row r="399" spans="1:14" s="37" customFormat="1" ht="12" x14ac:dyDescent="0.2">
      <c r="A399" s="2" t="s">
        <v>378</v>
      </c>
      <c r="B399" s="146" t="s">
        <v>379</v>
      </c>
      <c r="C399" s="147"/>
      <c r="D399" s="147"/>
      <c r="E399" s="147"/>
      <c r="F399" s="147"/>
      <c r="G399" s="147"/>
      <c r="H399" s="148"/>
      <c r="I399" s="4" t="s">
        <v>15</v>
      </c>
      <c r="J399" s="106">
        <f>J405</f>
        <v>304.46583299999998</v>
      </c>
      <c r="K399" s="106">
        <f>K405</f>
        <v>90.093034000000003</v>
      </c>
      <c r="L399" s="106">
        <f>K399-J399</f>
        <v>-214.37279899999999</v>
      </c>
      <c r="M399" s="106">
        <f t="shared" si="56"/>
        <v>-70.409476455113435</v>
      </c>
      <c r="N399" s="5"/>
    </row>
    <row r="400" spans="1:14" s="37" customFormat="1" ht="12" x14ac:dyDescent="0.2">
      <c r="A400" s="2" t="s">
        <v>380</v>
      </c>
      <c r="B400" s="167" t="s">
        <v>381</v>
      </c>
      <c r="C400" s="168"/>
      <c r="D400" s="168"/>
      <c r="E400" s="168"/>
      <c r="F400" s="168"/>
      <c r="G400" s="168"/>
      <c r="H400" s="169"/>
      <c r="I400" s="4" t="s">
        <v>15</v>
      </c>
      <c r="J400" s="260">
        <v>0</v>
      </c>
      <c r="K400" s="106" t="s">
        <v>600</v>
      </c>
      <c r="L400" s="62" t="s">
        <v>600</v>
      </c>
      <c r="M400" s="62" t="s">
        <v>600</v>
      </c>
      <c r="N400" s="5"/>
    </row>
    <row r="401" spans="1:14" s="37" customFormat="1" ht="24" customHeight="1" x14ac:dyDescent="0.2">
      <c r="A401" s="2" t="s">
        <v>382</v>
      </c>
      <c r="B401" s="189" t="s">
        <v>19</v>
      </c>
      <c r="C401" s="190"/>
      <c r="D401" s="190"/>
      <c r="E401" s="190"/>
      <c r="F401" s="190"/>
      <c r="G401" s="190"/>
      <c r="H401" s="191"/>
      <c r="I401" s="4" t="s">
        <v>15</v>
      </c>
      <c r="J401" s="260">
        <v>0</v>
      </c>
      <c r="K401" s="106" t="s">
        <v>600</v>
      </c>
      <c r="L401" s="62" t="s">
        <v>600</v>
      </c>
      <c r="M401" s="62" t="s">
        <v>600</v>
      </c>
      <c r="N401" s="5"/>
    </row>
    <row r="402" spans="1:14" s="37" customFormat="1" ht="24" customHeight="1" x14ac:dyDescent="0.2">
      <c r="A402" s="2" t="s">
        <v>383</v>
      </c>
      <c r="B402" s="189" t="s">
        <v>21</v>
      </c>
      <c r="C402" s="190"/>
      <c r="D402" s="190"/>
      <c r="E402" s="190"/>
      <c r="F402" s="190"/>
      <c r="G402" s="190"/>
      <c r="H402" s="191"/>
      <c r="I402" s="4" t="s">
        <v>15</v>
      </c>
      <c r="J402" s="260">
        <v>0</v>
      </c>
      <c r="K402" s="106" t="s">
        <v>600</v>
      </c>
      <c r="L402" s="62" t="s">
        <v>600</v>
      </c>
      <c r="M402" s="62" t="s">
        <v>600</v>
      </c>
      <c r="N402" s="5"/>
    </row>
    <row r="403" spans="1:14" s="37" customFormat="1" ht="24" customHeight="1" x14ac:dyDescent="0.2">
      <c r="A403" s="2" t="s">
        <v>384</v>
      </c>
      <c r="B403" s="189" t="s">
        <v>23</v>
      </c>
      <c r="C403" s="190"/>
      <c r="D403" s="190"/>
      <c r="E403" s="190"/>
      <c r="F403" s="190"/>
      <c r="G403" s="190"/>
      <c r="H403" s="191"/>
      <c r="I403" s="4" t="s">
        <v>15</v>
      </c>
      <c r="J403" s="260">
        <v>0</v>
      </c>
      <c r="K403" s="106" t="s">
        <v>600</v>
      </c>
      <c r="L403" s="62" t="s">
        <v>600</v>
      </c>
      <c r="M403" s="62" t="s">
        <v>600</v>
      </c>
      <c r="N403" s="5"/>
    </row>
    <row r="404" spans="1:14" s="37" customFormat="1" ht="12" x14ac:dyDescent="0.2">
      <c r="A404" s="2" t="s">
        <v>385</v>
      </c>
      <c r="B404" s="167" t="s">
        <v>252</v>
      </c>
      <c r="C404" s="168"/>
      <c r="D404" s="168"/>
      <c r="E404" s="168"/>
      <c r="F404" s="168"/>
      <c r="G404" s="168"/>
      <c r="H404" s="169"/>
      <c r="I404" s="4" t="s">
        <v>15</v>
      </c>
      <c r="J404" s="260">
        <v>0</v>
      </c>
      <c r="K404" s="106" t="s">
        <v>600</v>
      </c>
      <c r="L404" s="62" t="s">
        <v>600</v>
      </c>
      <c r="M404" s="62" t="s">
        <v>600</v>
      </c>
      <c r="N404" s="5"/>
    </row>
    <row r="405" spans="1:14" s="37" customFormat="1" ht="12" x14ac:dyDescent="0.2">
      <c r="A405" s="2" t="s">
        <v>386</v>
      </c>
      <c r="B405" s="167" t="s">
        <v>255</v>
      </c>
      <c r="C405" s="168"/>
      <c r="D405" s="168"/>
      <c r="E405" s="168"/>
      <c r="F405" s="168"/>
      <c r="G405" s="168"/>
      <c r="H405" s="169"/>
      <c r="I405" s="4" t="s">
        <v>15</v>
      </c>
      <c r="J405" s="261">
        <v>304.46583299999998</v>
      </c>
      <c r="K405" s="106">
        <v>90.093034000000003</v>
      </c>
      <c r="L405" s="106">
        <f>K405-J405</f>
        <v>-214.37279899999999</v>
      </c>
      <c r="M405" s="106">
        <f t="shared" ref="M405" si="57">L405/J405*100</f>
        <v>-70.409476455113435</v>
      </c>
      <c r="N405" s="5"/>
    </row>
    <row r="406" spans="1:14" s="37" customFormat="1" ht="12" x14ac:dyDescent="0.2">
      <c r="A406" s="2" t="s">
        <v>387</v>
      </c>
      <c r="B406" s="167" t="s">
        <v>258</v>
      </c>
      <c r="C406" s="168"/>
      <c r="D406" s="168"/>
      <c r="E406" s="168"/>
      <c r="F406" s="168"/>
      <c r="G406" s="168"/>
      <c r="H406" s="169"/>
      <c r="I406" s="4" t="s">
        <v>15</v>
      </c>
      <c r="J406" s="260">
        <v>0</v>
      </c>
      <c r="K406" s="62" t="s">
        <v>600</v>
      </c>
      <c r="L406" s="62" t="s">
        <v>600</v>
      </c>
      <c r="M406" s="62" t="s">
        <v>600</v>
      </c>
      <c r="N406" s="5"/>
    </row>
    <row r="407" spans="1:14" s="37" customFormat="1" ht="12" x14ac:dyDescent="0.2">
      <c r="A407" s="2" t="s">
        <v>388</v>
      </c>
      <c r="B407" s="167" t="s">
        <v>264</v>
      </c>
      <c r="C407" s="168"/>
      <c r="D407" s="168"/>
      <c r="E407" s="168"/>
      <c r="F407" s="168"/>
      <c r="G407" s="168"/>
      <c r="H407" s="169"/>
      <c r="I407" s="4" t="s">
        <v>15</v>
      </c>
      <c r="J407" s="260">
        <v>0</v>
      </c>
      <c r="K407" s="62" t="s">
        <v>600</v>
      </c>
      <c r="L407" s="62" t="s">
        <v>600</v>
      </c>
      <c r="M407" s="62" t="s">
        <v>600</v>
      </c>
      <c r="N407" s="5"/>
    </row>
    <row r="408" spans="1:14" s="37" customFormat="1" ht="12" x14ac:dyDescent="0.2">
      <c r="A408" s="2" t="s">
        <v>389</v>
      </c>
      <c r="B408" s="167" t="s">
        <v>266</v>
      </c>
      <c r="C408" s="168"/>
      <c r="D408" s="168"/>
      <c r="E408" s="168"/>
      <c r="F408" s="168"/>
      <c r="G408" s="168"/>
      <c r="H408" s="169"/>
      <c r="I408" s="4" t="s">
        <v>15</v>
      </c>
      <c r="J408" s="260">
        <v>0</v>
      </c>
      <c r="K408" s="62" t="s">
        <v>600</v>
      </c>
      <c r="L408" s="62" t="s">
        <v>600</v>
      </c>
      <c r="M408" s="62" t="s">
        <v>600</v>
      </c>
      <c r="N408" s="5"/>
    </row>
    <row r="409" spans="1:14" s="37" customFormat="1" ht="24" customHeight="1" x14ac:dyDescent="0.2">
      <c r="A409" s="2" t="s">
        <v>390</v>
      </c>
      <c r="B409" s="189" t="s">
        <v>269</v>
      </c>
      <c r="C409" s="190"/>
      <c r="D409" s="190"/>
      <c r="E409" s="190"/>
      <c r="F409" s="190"/>
      <c r="G409" s="190"/>
      <c r="H409" s="191"/>
      <c r="I409" s="4" t="s">
        <v>15</v>
      </c>
      <c r="J409" s="260">
        <v>0</v>
      </c>
      <c r="K409" s="62" t="s">
        <v>600</v>
      </c>
      <c r="L409" s="62" t="s">
        <v>600</v>
      </c>
      <c r="M409" s="62" t="s">
        <v>600</v>
      </c>
      <c r="N409" s="5"/>
    </row>
    <row r="410" spans="1:14" s="37" customFormat="1" ht="12" x14ac:dyDescent="0.2">
      <c r="A410" s="2" t="s">
        <v>391</v>
      </c>
      <c r="B410" s="192" t="s">
        <v>39</v>
      </c>
      <c r="C410" s="193"/>
      <c r="D410" s="193"/>
      <c r="E410" s="193"/>
      <c r="F410" s="193"/>
      <c r="G410" s="193"/>
      <c r="H410" s="194"/>
      <c r="I410" s="4" t="s">
        <v>15</v>
      </c>
      <c r="J410" s="260">
        <v>0</v>
      </c>
      <c r="K410" s="62" t="s">
        <v>600</v>
      </c>
      <c r="L410" s="62" t="s">
        <v>600</v>
      </c>
      <c r="M410" s="62" t="s">
        <v>600</v>
      </c>
      <c r="N410" s="5"/>
    </row>
    <row r="411" spans="1:14" s="37" customFormat="1" ht="12" x14ac:dyDescent="0.2">
      <c r="A411" s="2" t="s">
        <v>392</v>
      </c>
      <c r="B411" s="192" t="s">
        <v>41</v>
      </c>
      <c r="C411" s="193"/>
      <c r="D411" s="193"/>
      <c r="E411" s="193"/>
      <c r="F411" s="193"/>
      <c r="G411" s="193"/>
      <c r="H411" s="194"/>
      <c r="I411" s="4" t="s">
        <v>15</v>
      </c>
      <c r="J411" s="260">
        <v>0</v>
      </c>
      <c r="K411" s="62" t="s">
        <v>600</v>
      </c>
      <c r="L411" s="62" t="s">
        <v>600</v>
      </c>
      <c r="M411" s="62" t="s">
        <v>600</v>
      </c>
      <c r="N411" s="5"/>
    </row>
    <row r="412" spans="1:14" s="37" customFormat="1" ht="12" x14ac:dyDescent="0.2">
      <c r="A412" s="2" t="s">
        <v>393</v>
      </c>
      <c r="B412" s="146" t="s">
        <v>394</v>
      </c>
      <c r="C412" s="147"/>
      <c r="D412" s="147"/>
      <c r="E412" s="147"/>
      <c r="F412" s="147"/>
      <c r="G412" s="147"/>
      <c r="H412" s="148"/>
      <c r="I412" s="4" t="s">
        <v>15</v>
      </c>
      <c r="J412" s="260">
        <v>0</v>
      </c>
      <c r="K412" s="62" t="s">
        <v>600</v>
      </c>
      <c r="L412" s="62" t="s">
        <v>600</v>
      </c>
      <c r="M412" s="62" t="s">
        <v>600</v>
      </c>
      <c r="N412" s="5"/>
    </row>
    <row r="413" spans="1:14" s="37" customFormat="1" ht="12" x14ac:dyDescent="0.2">
      <c r="A413" s="2" t="s">
        <v>395</v>
      </c>
      <c r="B413" s="146" t="s">
        <v>396</v>
      </c>
      <c r="C413" s="147"/>
      <c r="D413" s="147"/>
      <c r="E413" s="147"/>
      <c r="F413" s="147"/>
      <c r="G413" s="147"/>
      <c r="H413" s="148"/>
      <c r="I413" s="4" t="s">
        <v>15</v>
      </c>
      <c r="J413" s="260">
        <v>0</v>
      </c>
      <c r="K413" s="62" t="s">
        <v>600</v>
      </c>
      <c r="L413" s="62" t="s">
        <v>600</v>
      </c>
      <c r="M413" s="62" t="s">
        <v>600</v>
      </c>
      <c r="N413" s="5"/>
    </row>
    <row r="414" spans="1:14" s="37" customFormat="1" ht="12" x14ac:dyDescent="0.2">
      <c r="A414" s="2" t="s">
        <v>397</v>
      </c>
      <c r="B414" s="167" t="s">
        <v>381</v>
      </c>
      <c r="C414" s="168"/>
      <c r="D414" s="168"/>
      <c r="E414" s="168"/>
      <c r="F414" s="168"/>
      <c r="G414" s="168"/>
      <c r="H414" s="169"/>
      <c r="I414" s="4" t="s">
        <v>15</v>
      </c>
      <c r="J414" s="260">
        <v>0</v>
      </c>
      <c r="K414" s="62" t="s">
        <v>600</v>
      </c>
      <c r="L414" s="62" t="s">
        <v>600</v>
      </c>
      <c r="M414" s="62" t="s">
        <v>600</v>
      </c>
      <c r="N414" s="5"/>
    </row>
    <row r="415" spans="1:14" s="37" customFormat="1" ht="24" customHeight="1" x14ac:dyDescent="0.2">
      <c r="A415" s="2" t="s">
        <v>398</v>
      </c>
      <c r="B415" s="189" t="s">
        <v>19</v>
      </c>
      <c r="C415" s="190"/>
      <c r="D415" s="190"/>
      <c r="E415" s="190"/>
      <c r="F415" s="190"/>
      <c r="G415" s="190"/>
      <c r="H415" s="191"/>
      <c r="I415" s="4" t="s">
        <v>15</v>
      </c>
      <c r="J415" s="260">
        <v>0</v>
      </c>
      <c r="K415" s="62" t="s">
        <v>600</v>
      </c>
      <c r="L415" s="62" t="s">
        <v>600</v>
      </c>
      <c r="M415" s="62" t="s">
        <v>600</v>
      </c>
      <c r="N415" s="5"/>
    </row>
    <row r="416" spans="1:14" s="37" customFormat="1" ht="24" customHeight="1" x14ac:dyDescent="0.2">
      <c r="A416" s="2" t="s">
        <v>399</v>
      </c>
      <c r="B416" s="189" t="s">
        <v>21</v>
      </c>
      <c r="C416" s="190"/>
      <c r="D416" s="190"/>
      <c r="E416" s="190"/>
      <c r="F416" s="190"/>
      <c r="G416" s="190"/>
      <c r="H416" s="191"/>
      <c r="I416" s="4" t="s">
        <v>15</v>
      </c>
      <c r="J416" s="260">
        <v>0</v>
      </c>
      <c r="K416" s="62" t="s">
        <v>600</v>
      </c>
      <c r="L416" s="62" t="s">
        <v>600</v>
      </c>
      <c r="M416" s="62" t="s">
        <v>600</v>
      </c>
      <c r="N416" s="5"/>
    </row>
    <row r="417" spans="1:14" s="37" customFormat="1" ht="24" customHeight="1" x14ac:dyDescent="0.2">
      <c r="A417" s="2" t="s">
        <v>399</v>
      </c>
      <c r="B417" s="189" t="s">
        <v>23</v>
      </c>
      <c r="C417" s="190"/>
      <c r="D417" s="190"/>
      <c r="E417" s="190"/>
      <c r="F417" s="190"/>
      <c r="G417" s="190"/>
      <c r="H417" s="191"/>
      <c r="I417" s="4" t="s">
        <v>15</v>
      </c>
      <c r="J417" s="260">
        <v>0</v>
      </c>
      <c r="K417" s="62" t="s">
        <v>600</v>
      </c>
      <c r="L417" s="62" t="s">
        <v>600</v>
      </c>
      <c r="M417" s="62" t="s">
        <v>600</v>
      </c>
      <c r="N417" s="5"/>
    </row>
    <row r="418" spans="1:14" s="37" customFormat="1" ht="12" x14ac:dyDescent="0.2">
      <c r="A418" s="2" t="s">
        <v>400</v>
      </c>
      <c r="B418" s="167" t="s">
        <v>252</v>
      </c>
      <c r="C418" s="168"/>
      <c r="D418" s="168"/>
      <c r="E418" s="168"/>
      <c r="F418" s="168"/>
      <c r="G418" s="168"/>
      <c r="H418" s="169"/>
      <c r="I418" s="4" t="s">
        <v>15</v>
      </c>
      <c r="J418" s="260">
        <v>0</v>
      </c>
      <c r="K418" s="62" t="s">
        <v>600</v>
      </c>
      <c r="L418" s="62" t="s">
        <v>600</v>
      </c>
      <c r="M418" s="62" t="s">
        <v>600</v>
      </c>
      <c r="N418" s="5"/>
    </row>
    <row r="419" spans="1:14" s="37" customFormat="1" ht="12" x14ac:dyDescent="0.2">
      <c r="A419" s="2" t="s">
        <v>401</v>
      </c>
      <c r="B419" s="167" t="s">
        <v>255</v>
      </c>
      <c r="C419" s="168"/>
      <c r="D419" s="168"/>
      <c r="E419" s="168"/>
      <c r="F419" s="168"/>
      <c r="G419" s="168"/>
      <c r="H419" s="169"/>
      <c r="I419" s="4" t="s">
        <v>15</v>
      </c>
      <c r="J419" s="260">
        <v>0</v>
      </c>
      <c r="K419" s="62" t="s">
        <v>600</v>
      </c>
      <c r="L419" s="62" t="s">
        <v>600</v>
      </c>
      <c r="M419" s="62" t="s">
        <v>600</v>
      </c>
      <c r="N419" s="5"/>
    </row>
    <row r="420" spans="1:14" s="37" customFormat="1" ht="12" x14ac:dyDescent="0.2">
      <c r="A420" s="2" t="s">
        <v>402</v>
      </c>
      <c r="B420" s="167" t="s">
        <v>258</v>
      </c>
      <c r="C420" s="168"/>
      <c r="D420" s="168"/>
      <c r="E420" s="168"/>
      <c r="F420" s="168"/>
      <c r="G420" s="168"/>
      <c r="H420" s="169"/>
      <c r="I420" s="4" t="s">
        <v>15</v>
      </c>
      <c r="J420" s="260">
        <v>0</v>
      </c>
      <c r="K420" s="62" t="s">
        <v>600</v>
      </c>
      <c r="L420" s="62" t="s">
        <v>600</v>
      </c>
      <c r="M420" s="62" t="s">
        <v>600</v>
      </c>
      <c r="N420" s="5"/>
    </row>
    <row r="421" spans="1:14" s="37" customFormat="1" ht="12" x14ac:dyDescent="0.2">
      <c r="A421" s="2" t="s">
        <v>403</v>
      </c>
      <c r="B421" s="167" t="s">
        <v>264</v>
      </c>
      <c r="C421" s="168"/>
      <c r="D421" s="168"/>
      <c r="E421" s="168"/>
      <c r="F421" s="168"/>
      <c r="G421" s="168"/>
      <c r="H421" s="169"/>
      <c r="I421" s="4" t="s">
        <v>15</v>
      </c>
      <c r="J421" s="260">
        <v>0</v>
      </c>
      <c r="K421" s="62" t="s">
        <v>600</v>
      </c>
      <c r="L421" s="62" t="s">
        <v>600</v>
      </c>
      <c r="M421" s="62" t="s">
        <v>600</v>
      </c>
      <c r="N421" s="5"/>
    </row>
    <row r="422" spans="1:14" s="37" customFormat="1" ht="12" x14ac:dyDescent="0.2">
      <c r="A422" s="2" t="s">
        <v>404</v>
      </c>
      <c r="B422" s="167" t="s">
        <v>266</v>
      </c>
      <c r="C422" s="168"/>
      <c r="D422" s="168"/>
      <c r="E422" s="168"/>
      <c r="F422" s="168"/>
      <c r="G422" s="168"/>
      <c r="H422" s="169"/>
      <c r="I422" s="4" t="s">
        <v>15</v>
      </c>
      <c r="J422" s="260">
        <v>0</v>
      </c>
      <c r="K422" s="62" t="s">
        <v>600</v>
      </c>
      <c r="L422" s="62" t="s">
        <v>600</v>
      </c>
      <c r="M422" s="62" t="s">
        <v>600</v>
      </c>
      <c r="N422" s="5"/>
    </row>
    <row r="423" spans="1:14" s="37" customFormat="1" ht="24" customHeight="1" x14ac:dyDescent="0.2">
      <c r="A423" s="2" t="s">
        <v>405</v>
      </c>
      <c r="B423" s="189" t="s">
        <v>269</v>
      </c>
      <c r="C423" s="190"/>
      <c r="D423" s="190"/>
      <c r="E423" s="190"/>
      <c r="F423" s="190"/>
      <c r="G423" s="190"/>
      <c r="H423" s="191"/>
      <c r="I423" s="4" t="s">
        <v>15</v>
      </c>
      <c r="J423" s="260">
        <v>0</v>
      </c>
      <c r="K423" s="62" t="s">
        <v>600</v>
      </c>
      <c r="L423" s="62" t="s">
        <v>600</v>
      </c>
      <c r="M423" s="62" t="s">
        <v>600</v>
      </c>
      <c r="N423" s="5"/>
    </row>
    <row r="424" spans="1:14" s="37" customFormat="1" ht="12" x14ac:dyDescent="0.2">
      <c r="A424" s="2" t="s">
        <v>406</v>
      </c>
      <c r="B424" s="192" t="s">
        <v>39</v>
      </c>
      <c r="C424" s="193"/>
      <c r="D424" s="193"/>
      <c r="E424" s="193"/>
      <c r="F424" s="193"/>
      <c r="G424" s="193"/>
      <c r="H424" s="194"/>
      <c r="I424" s="4" t="s">
        <v>15</v>
      </c>
      <c r="J424" s="260">
        <v>0</v>
      </c>
      <c r="K424" s="62" t="s">
        <v>600</v>
      </c>
      <c r="L424" s="62" t="s">
        <v>600</v>
      </c>
      <c r="M424" s="62" t="s">
        <v>600</v>
      </c>
      <c r="N424" s="5"/>
    </row>
    <row r="425" spans="1:14" s="37" customFormat="1" ht="12" x14ac:dyDescent="0.2">
      <c r="A425" s="2" t="s">
        <v>407</v>
      </c>
      <c r="B425" s="192" t="s">
        <v>41</v>
      </c>
      <c r="C425" s="193"/>
      <c r="D425" s="193"/>
      <c r="E425" s="193"/>
      <c r="F425" s="193"/>
      <c r="G425" s="193"/>
      <c r="H425" s="194"/>
      <c r="I425" s="4" t="s">
        <v>15</v>
      </c>
      <c r="J425" s="260">
        <v>0</v>
      </c>
      <c r="K425" s="62" t="s">
        <v>600</v>
      </c>
      <c r="L425" s="62" t="s">
        <v>600</v>
      </c>
      <c r="M425" s="62" t="s">
        <v>600</v>
      </c>
      <c r="N425" s="5"/>
    </row>
    <row r="426" spans="1:14" s="37" customFormat="1" ht="12" x14ac:dyDescent="0.2">
      <c r="A426" s="2" t="s">
        <v>26</v>
      </c>
      <c r="B426" s="183" t="s">
        <v>408</v>
      </c>
      <c r="C426" s="184"/>
      <c r="D426" s="184"/>
      <c r="E426" s="184"/>
      <c r="F426" s="184"/>
      <c r="G426" s="184"/>
      <c r="H426" s="185"/>
      <c r="I426" s="4" t="s">
        <v>15</v>
      </c>
      <c r="J426" s="261">
        <v>70.184972166666626</v>
      </c>
      <c r="K426" s="106">
        <v>29.649801</v>
      </c>
      <c r="L426" s="106">
        <f>K426-J426</f>
        <v>-40.535171166666629</v>
      </c>
      <c r="M426" s="106">
        <f t="shared" ref="M426" si="58">L426/J426*100</f>
        <v>-57.754772731702019</v>
      </c>
      <c r="N426" s="5"/>
    </row>
    <row r="427" spans="1:14" s="37" customFormat="1" ht="12" x14ac:dyDescent="0.2">
      <c r="A427" s="2" t="s">
        <v>28</v>
      </c>
      <c r="B427" s="183" t="s">
        <v>409</v>
      </c>
      <c r="C427" s="184"/>
      <c r="D427" s="184"/>
      <c r="E427" s="184"/>
      <c r="F427" s="184"/>
      <c r="G427" s="184"/>
      <c r="H427" s="185"/>
      <c r="I427" s="4" t="s">
        <v>15</v>
      </c>
      <c r="J427" s="260">
        <v>0</v>
      </c>
      <c r="K427" s="62" t="s">
        <v>600</v>
      </c>
      <c r="L427" s="62" t="s">
        <v>600</v>
      </c>
      <c r="M427" s="62" t="s">
        <v>600</v>
      </c>
      <c r="N427" s="5"/>
    </row>
    <row r="428" spans="1:14" s="37" customFormat="1" ht="12" x14ac:dyDescent="0.2">
      <c r="A428" s="2" t="s">
        <v>410</v>
      </c>
      <c r="B428" s="146" t="s">
        <v>411</v>
      </c>
      <c r="C428" s="147"/>
      <c r="D428" s="147"/>
      <c r="E428" s="147"/>
      <c r="F428" s="147"/>
      <c r="G428" s="147"/>
      <c r="H428" s="148"/>
      <c r="I428" s="4" t="s">
        <v>15</v>
      </c>
      <c r="J428" s="260">
        <v>0</v>
      </c>
      <c r="K428" s="62" t="s">
        <v>600</v>
      </c>
      <c r="L428" s="62" t="s">
        <v>600</v>
      </c>
      <c r="M428" s="62" t="s">
        <v>600</v>
      </c>
      <c r="N428" s="5"/>
    </row>
    <row r="429" spans="1:14" s="37" customFormat="1" ht="12" x14ac:dyDescent="0.2">
      <c r="A429" s="2" t="s">
        <v>412</v>
      </c>
      <c r="B429" s="146" t="s">
        <v>413</v>
      </c>
      <c r="C429" s="147"/>
      <c r="D429" s="147"/>
      <c r="E429" s="147"/>
      <c r="F429" s="147"/>
      <c r="G429" s="147"/>
      <c r="H429" s="148"/>
      <c r="I429" s="4" t="s">
        <v>15</v>
      </c>
      <c r="J429" s="260">
        <v>0</v>
      </c>
      <c r="K429" s="62" t="s">
        <v>600</v>
      </c>
      <c r="L429" s="62" t="s">
        <v>600</v>
      </c>
      <c r="M429" s="62" t="s">
        <v>600</v>
      </c>
      <c r="N429" s="99"/>
    </row>
    <row r="430" spans="1:14" s="37" customFormat="1" ht="12" x14ac:dyDescent="0.2">
      <c r="A430" s="2" t="s">
        <v>44</v>
      </c>
      <c r="B430" s="186" t="s">
        <v>414</v>
      </c>
      <c r="C430" s="187"/>
      <c r="D430" s="187"/>
      <c r="E430" s="187"/>
      <c r="F430" s="187"/>
      <c r="G430" s="187"/>
      <c r="H430" s="188"/>
      <c r="I430" s="4" t="s">
        <v>15</v>
      </c>
      <c r="J430" s="260">
        <v>0</v>
      </c>
      <c r="K430" s="62" t="s">
        <v>600</v>
      </c>
      <c r="L430" s="62" t="s">
        <v>600</v>
      </c>
      <c r="M430" s="62" t="s">
        <v>600</v>
      </c>
      <c r="N430" s="5"/>
    </row>
    <row r="431" spans="1:14" s="37" customFormat="1" ht="12" x14ac:dyDescent="0.2">
      <c r="A431" s="2" t="s">
        <v>46</v>
      </c>
      <c r="B431" s="183" t="s">
        <v>415</v>
      </c>
      <c r="C431" s="184"/>
      <c r="D431" s="184"/>
      <c r="E431" s="184"/>
      <c r="F431" s="184"/>
      <c r="G431" s="184"/>
      <c r="H431" s="185"/>
      <c r="I431" s="4" t="s">
        <v>15</v>
      </c>
      <c r="J431" s="260">
        <v>0</v>
      </c>
      <c r="K431" s="62" t="s">
        <v>600</v>
      </c>
      <c r="L431" s="62" t="s">
        <v>600</v>
      </c>
      <c r="M431" s="62" t="s">
        <v>600</v>
      </c>
      <c r="N431" s="5"/>
    </row>
    <row r="432" spans="1:14" s="37" customFormat="1" ht="12" x14ac:dyDescent="0.2">
      <c r="A432" s="2" t="s">
        <v>50</v>
      </c>
      <c r="B432" s="183" t="s">
        <v>416</v>
      </c>
      <c r="C432" s="184"/>
      <c r="D432" s="184"/>
      <c r="E432" s="184"/>
      <c r="F432" s="184"/>
      <c r="G432" s="184"/>
      <c r="H432" s="185"/>
      <c r="I432" s="4" t="s">
        <v>15</v>
      </c>
      <c r="J432" s="260">
        <v>0</v>
      </c>
      <c r="K432" s="62" t="s">
        <v>600</v>
      </c>
      <c r="L432" s="62" t="s">
        <v>600</v>
      </c>
      <c r="M432" s="62" t="s">
        <v>600</v>
      </c>
      <c r="N432" s="5"/>
    </row>
    <row r="433" spans="1:14" s="37" customFormat="1" ht="12" x14ac:dyDescent="0.2">
      <c r="A433" s="2" t="s">
        <v>51</v>
      </c>
      <c r="B433" s="183" t="s">
        <v>417</v>
      </c>
      <c r="C433" s="184"/>
      <c r="D433" s="184"/>
      <c r="E433" s="184"/>
      <c r="F433" s="184"/>
      <c r="G433" s="184"/>
      <c r="H433" s="185"/>
      <c r="I433" s="4" t="s">
        <v>15</v>
      </c>
      <c r="J433" s="260">
        <v>0</v>
      </c>
      <c r="K433" s="62" t="s">
        <v>600</v>
      </c>
      <c r="L433" s="62" t="s">
        <v>600</v>
      </c>
      <c r="M433" s="62" t="s">
        <v>600</v>
      </c>
      <c r="N433" s="5"/>
    </row>
    <row r="434" spans="1:14" s="37" customFormat="1" ht="12" x14ac:dyDescent="0.2">
      <c r="A434" s="2" t="s">
        <v>52</v>
      </c>
      <c r="B434" s="183" t="s">
        <v>418</v>
      </c>
      <c r="C434" s="184"/>
      <c r="D434" s="184"/>
      <c r="E434" s="184"/>
      <c r="F434" s="184"/>
      <c r="G434" s="184"/>
      <c r="H434" s="185"/>
      <c r="I434" s="4" t="s">
        <v>15</v>
      </c>
      <c r="J434" s="260">
        <v>0</v>
      </c>
      <c r="K434" s="62" t="s">
        <v>600</v>
      </c>
      <c r="L434" s="62" t="s">
        <v>600</v>
      </c>
      <c r="M434" s="62" t="s">
        <v>600</v>
      </c>
      <c r="N434" s="5"/>
    </row>
    <row r="435" spans="1:14" s="37" customFormat="1" ht="12" x14ac:dyDescent="0.2">
      <c r="A435" s="2" t="s">
        <v>53</v>
      </c>
      <c r="B435" s="183" t="s">
        <v>419</v>
      </c>
      <c r="C435" s="184"/>
      <c r="D435" s="184"/>
      <c r="E435" s="184"/>
      <c r="F435" s="184"/>
      <c r="G435" s="184"/>
      <c r="H435" s="185"/>
      <c r="I435" s="4" t="s">
        <v>15</v>
      </c>
      <c r="J435" s="260">
        <v>0</v>
      </c>
      <c r="K435" s="62" t="s">
        <v>600</v>
      </c>
      <c r="L435" s="62" t="s">
        <v>600</v>
      </c>
      <c r="M435" s="62" t="s">
        <v>600</v>
      </c>
      <c r="N435" s="5"/>
    </row>
    <row r="436" spans="1:14" s="37" customFormat="1" ht="12" x14ac:dyDescent="0.2">
      <c r="A436" s="2" t="s">
        <v>93</v>
      </c>
      <c r="B436" s="146" t="s">
        <v>420</v>
      </c>
      <c r="C436" s="147"/>
      <c r="D436" s="147"/>
      <c r="E436" s="147"/>
      <c r="F436" s="147"/>
      <c r="G436" s="147"/>
      <c r="H436" s="148"/>
      <c r="I436" s="4" t="s">
        <v>15</v>
      </c>
      <c r="J436" s="260">
        <v>0</v>
      </c>
      <c r="K436" s="62" t="s">
        <v>600</v>
      </c>
      <c r="L436" s="62" t="s">
        <v>600</v>
      </c>
      <c r="M436" s="62" t="s">
        <v>600</v>
      </c>
      <c r="N436" s="5"/>
    </row>
    <row r="437" spans="1:14" s="37" customFormat="1" ht="24" customHeight="1" x14ac:dyDescent="0.2">
      <c r="A437" s="2" t="s">
        <v>421</v>
      </c>
      <c r="B437" s="189" t="s">
        <v>422</v>
      </c>
      <c r="C437" s="190"/>
      <c r="D437" s="190"/>
      <c r="E437" s="190"/>
      <c r="F437" s="190"/>
      <c r="G437" s="190"/>
      <c r="H437" s="191"/>
      <c r="I437" s="4" t="s">
        <v>15</v>
      </c>
      <c r="J437" s="260">
        <v>0</v>
      </c>
      <c r="K437" s="62" t="s">
        <v>600</v>
      </c>
      <c r="L437" s="62" t="s">
        <v>600</v>
      </c>
      <c r="M437" s="62" t="s">
        <v>600</v>
      </c>
      <c r="N437" s="5"/>
    </row>
    <row r="438" spans="1:14" s="37" customFormat="1" ht="12" x14ac:dyDescent="0.2">
      <c r="A438" s="2" t="s">
        <v>95</v>
      </c>
      <c r="B438" s="146" t="s">
        <v>423</v>
      </c>
      <c r="C438" s="147"/>
      <c r="D438" s="147"/>
      <c r="E438" s="147"/>
      <c r="F438" s="147"/>
      <c r="G438" s="147"/>
      <c r="H438" s="148"/>
      <c r="I438" s="4" t="s">
        <v>15</v>
      </c>
      <c r="J438" s="260">
        <v>0</v>
      </c>
      <c r="K438" s="62" t="s">
        <v>600</v>
      </c>
      <c r="L438" s="62" t="s">
        <v>600</v>
      </c>
      <c r="M438" s="62" t="s">
        <v>600</v>
      </c>
      <c r="N438" s="5"/>
    </row>
    <row r="439" spans="1:14" s="37" customFormat="1" ht="24" customHeight="1" x14ac:dyDescent="0.2">
      <c r="A439" s="2" t="s">
        <v>424</v>
      </c>
      <c r="B439" s="189" t="s">
        <v>425</v>
      </c>
      <c r="C439" s="190"/>
      <c r="D439" s="190"/>
      <c r="E439" s="190"/>
      <c r="F439" s="190"/>
      <c r="G439" s="190"/>
      <c r="H439" s="191"/>
      <c r="I439" s="4" t="s">
        <v>15</v>
      </c>
      <c r="J439" s="260">
        <v>0</v>
      </c>
      <c r="K439" s="62" t="s">
        <v>600</v>
      </c>
      <c r="L439" s="62" t="s">
        <v>600</v>
      </c>
      <c r="M439" s="62" t="s">
        <v>600</v>
      </c>
      <c r="N439" s="5"/>
    </row>
    <row r="440" spans="1:14" s="37" customFormat="1" ht="12" x14ac:dyDescent="0.2">
      <c r="A440" s="2" t="s">
        <v>54</v>
      </c>
      <c r="B440" s="183" t="s">
        <v>426</v>
      </c>
      <c r="C440" s="184"/>
      <c r="D440" s="184"/>
      <c r="E440" s="184"/>
      <c r="F440" s="184"/>
      <c r="G440" s="184"/>
      <c r="H440" s="185"/>
      <c r="I440" s="4" t="s">
        <v>15</v>
      </c>
      <c r="J440" s="260">
        <v>0</v>
      </c>
      <c r="K440" s="62" t="s">
        <v>600</v>
      </c>
      <c r="L440" s="62" t="s">
        <v>600</v>
      </c>
      <c r="M440" s="62" t="s">
        <v>600</v>
      </c>
      <c r="N440" s="5"/>
    </row>
    <row r="441" spans="1:14" s="37" customFormat="1" ht="12.75" thickBot="1" x14ac:dyDescent="0.25">
      <c r="A441" s="83" t="s">
        <v>55</v>
      </c>
      <c r="B441" s="174" t="s">
        <v>427</v>
      </c>
      <c r="C441" s="175"/>
      <c r="D441" s="175"/>
      <c r="E441" s="175"/>
      <c r="F441" s="175"/>
      <c r="G441" s="175"/>
      <c r="H441" s="176"/>
      <c r="I441" s="84" t="s">
        <v>15</v>
      </c>
      <c r="J441" s="260">
        <v>0</v>
      </c>
      <c r="K441" s="64" t="s">
        <v>600</v>
      </c>
      <c r="L441" s="64" t="s">
        <v>600</v>
      </c>
      <c r="M441" s="64" t="s">
        <v>600</v>
      </c>
      <c r="N441" s="85"/>
    </row>
    <row r="442" spans="1:14" s="37" customFormat="1" ht="12" x14ac:dyDescent="0.2">
      <c r="A442" s="103" t="s">
        <v>113</v>
      </c>
      <c r="B442" s="177" t="s">
        <v>106</v>
      </c>
      <c r="C442" s="178"/>
      <c r="D442" s="178"/>
      <c r="E442" s="178"/>
      <c r="F442" s="178"/>
      <c r="G442" s="178"/>
      <c r="H442" s="179"/>
      <c r="I442" s="104" t="s">
        <v>238</v>
      </c>
      <c r="J442" s="101" t="s">
        <v>600</v>
      </c>
      <c r="K442" s="101" t="s">
        <v>600</v>
      </c>
      <c r="L442" s="101" t="s">
        <v>600</v>
      </c>
      <c r="M442" s="101" t="s">
        <v>600</v>
      </c>
      <c r="N442" s="105"/>
    </row>
    <row r="443" spans="1:14" s="37" customFormat="1" ht="36" customHeight="1" x14ac:dyDescent="0.2">
      <c r="A443" s="2" t="s">
        <v>115</v>
      </c>
      <c r="B443" s="180" t="s">
        <v>428</v>
      </c>
      <c r="C443" s="181"/>
      <c r="D443" s="181"/>
      <c r="E443" s="181"/>
      <c r="F443" s="181"/>
      <c r="G443" s="181"/>
      <c r="H443" s="182"/>
      <c r="I443" s="4" t="s">
        <v>15</v>
      </c>
      <c r="J443" s="62" t="s">
        <v>600</v>
      </c>
      <c r="K443" s="62" t="s">
        <v>600</v>
      </c>
      <c r="L443" s="62" t="s">
        <v>600</v>
      </c>
      <c r="M443" s="62" t="s">
        <v>600</v>
      </c>
      <c r="N443" s="5"/>
    </row>
    <row r="444" spans="1:14" s="37" customFormat="1" ht="12" x14ac:dyDescent="0.2">
      <c r="A444" s="2" t="s">
        <v>116</v>
      </c>
      <c r="B444" s="146" t="s">
        <v>429</v>
      </c>
      <c r="C444" s="147"/>
      <c r="D444" s="147"/>
      <c r="E444" s="147"/>
      <c r="F444" s="147"/>
      <c r="G444" s="147"/>
      <c r="H444" s="148"/>
      <c r="I444" s="4" t="s">
        <v>15</v>
      </c>
      <c r="J444" s="62" t="s">
        <v>600</v>
      </c>
      <c r="K444" s="62" t="s">
        <v>600</v>
      </c>
      <c r="L444" s="62" t="s">
        <v>600</v>
      </c>
      <c r="M444" s="62" t="s">
        <v>600</v>
      </c>
      <c r="N444" s="5"/>
    </row>
    <row r="445" spans="1:14" s="37" customFormat="1" ht="24" customHeight="1" x14ac:dyDescent="0.2">
      <c r="A445" s="2" t="s">
        <v>117</v>
      </c>
      <c r="B445" s="149" t="s">
        <v>430</v>
      </c>
      <c r="C445" s="150"/>
      <c r="D445" s="150"/>
      <c r="E445" s="150"/>
      <c r="F445" s="150"/>
      <c r="G445" s="150"/>
      <c r="H445" s="151"/>
      <c r="I445" s="4" t="s">
        <v>15</v>
      </c>
      <c r="J445" s="62" t="s">
        <v>600</v>
      </c>
      <c r="K445" s="62" t="s">
        <v>600</v>
      </c>
      <c r="L445" s="62" t="s">
        <v>600</v>
      </c>
      <c r="M445" s="62" t="s">
        <v>600</v>
      </c>
      <c r="N445" s="5"/>
    </row>
    <row r="446" spans="1:14" s="37" customFormat="1" ht="12" x14ac:dyDescent="0.2">
      <c r="A446" s="2" t="s">
        <v>118</v>
      </c>
      <c r="B446" s="146" t="s">
        <v>431</v>
      </c>
      <c r="C446" s="147"/>
      <c r="D446" s="147"/>
      <c r="E446" s="147"/>
      <c r="F446" s="147"/>
      <c r="G446" s="147"/>
      <c r="H446" s="148"/>
      <c r="I446" s="4" t="s">
        <v>15</v>
      </c>
      <c r="J446" s="62" t="s">
        <v>600</v>
      </c>
      <c r="K446" s="62" t="s">
        <v>600</v>
      </c>
      <c r="L446" s="62" t="s">
        <v>600</v>
      </c>
      <c r="M446" s="62" t="s">
        <v>600</v>
      </c>
      <c r="N446" s="5"/>
    </row>
    <row r="447" spans="1:14" s="37" customFormat="1" ht="24" customHeight="1" x14ac:dyDescent="0.2">
      <c r="A447" s="2" t="s">
        <v>119</v>
      </c>
      <c r="B447" s="180" t="s">
        <v>594</v>
      </c>
      <c r="C447" s="181"/>
      <c r="D447" s="181"/>
      <c r="E447" s="181"/>
      <c r="F447" s="181"/>
      <c r="G447" s="181"/>
      <c r="H447" s="182"/>
      <c r="I447" s="4" t="s">
        <v>238</v>
      </c>
      <c r="J447" s="106">
        <f>J448+J449</f>
        <v>487.50599999999997</v>
      </c>
      <c r="K447" s="106">
        <f>('[1]7.ИПР'!$Z$38-'[1]7.ИПР'!$Z$42)/1000</f>
        <v>131.1197698</v>
      </c>
      <c r="L447" s="110">
        <f>K447-J447</f>
        <v>-356.3862302</v>
      </c>
      <c r="M447" s="106">
        <f t="shared" ref="M447:M449" si="59">L447/J447*100</f>
        <v>-73.103967992188828</v>
      </c>
      <c r="N447" s="5"/>
    </row>
    <row r="448" spans="1:14" s="37" customFormat="1" ht="12" x14ac:dyDescent="0.2">
      <c r="A448" s="2" t="s">
        <v>432</v>
      </c>
      <c r="B448" s="146" t="s">
        <v>433</v>
      </c>
      <c r="C448" s="147"/>
      <c r="D448" s="147"/>
      <c r="E448" s="147"/>
      <c r="F448" s="147"/>
      <c r="G448" s="147"/>
      <c r="H448" s="148"/>
      <c r="I448" s="4" t="s">
        <v>15</v>
      </c>
      <c r="J448" s="106">
        <v>186.119</v>
      </c>
      <c r="K448" s="114">
        <f>K405</f>
        <v>90.093034000000003</v>
      </c>
      <c r="L448" s="106">
        <f>K448-J448</f>
        <v>-96.025965999999997</v>
      </c>
      <c r="M448" s="106">
        <f t="shared" si="59"/>
        <v>-51.593854469452339</v>
      </c>
      <c r="N448" s="5"/>
    </row>
    <row r="449" spans="1:14" s="37" customFormat="1" ht="12" x14ac:dyDescent="0.2">
      <c r="A449" s="2" t="s">
        <v>434</v>
      </c>
      <c r="B449" s="146" t="s">
        <v>435</v>
      </c>
      <c r="C449" s="147"/>
      <c r="D449" s="147"/>
      <c r="E449" s="147"/>
      <c r="F449" s="147"/>
      <c r="G449" s="147"/>
      <c r="H449" s="148"/>
      <c r="I449" s="4" t="s">
        <v>15</v>
      </c>
      <c r="J449" s="106">
        <v>301.387</v>
      </c>
      <c r="K449" s="106">
        <f>K447-K448</f>
        <v>41.026735799999997</v>
      </c>
      <c r="L449" s="106">
        <f>K449-J449</f>
        <v>-260.36026420000002</v>
      </c>
      <c r="M449" s="106">
        <f t="shared" si="59"/>
        <v>-86.387357185280052</v>
      </c>
      <c r="N449" s="5"/>
    </row>
    <row r="450" spans="1:14" s="37" customFormat="1" ht="12.75" thickBot="1" x14ac:dyDescent="0.25">
      <c r="A450" s="1" t="s">
        <v>436</v>
      </c>
      <c r="B450" s="201" t="s">
        <v>437</v>
      </c>
      <c r="C450" s="202"/>
      <c r="D450" s="202"/>
      <c r="E450" s="202"/>
      <c r="F450" s="202"/>
      <c r="G450" s="202"/>
      <c r="H450" s="203"/>
      <c r="I450" s="63" t="s">
        <v>15</v>
      </c>
      <c r="J450" s="102" t="s">
        <v>600</v>
      </c>
      <c r="K450" s="6"/>
      <c r="L450" s="79"/>
      <c r="M450" s="65"/>
      <c r="N450" s="66"/>
    </row>
    <row r="451" spans="1:14" x14ac:dyDescent="0.25">
      <c r="A451" s="97"/>
      <c r="B451" s="97"/>
    </row>
    <row r="452" spans="1:14" s="45" customFormat="1" ht="11.25" x14ac:dyDescent="0.2">
      <c r="A452" s="45" t="s">
        <v>438</v>
      </c>
      <c r="K452" s="46"/>
    </row>
    <row r="453" spans="1:14" s="45" customFormat="1" ht="11.25" x14ac:dyDescent="0.2">
      <c r="A453" s="98" t="s">
        <v>439</v>
      </c>
      <c r="K453" s="46"/>
    </row>
    <row r="454" spans="1:14" s="45" customFormat="1" ht="11.25" x14ac:dyDescent="0.2">
      <c r="A454" s="98" t="s">
        <v>440</v>
      </c>
      <c r="K454" s="46"/>
    </row>
    <row r="455" spans="1:14" s="45" customFormat="1" ht="11.25" x14ac:dyDescent="0.2">
      <c r="A455" s="98" t="s">
        <v>441</v>
      </c>
      <c r="K455" s="46"/>
    </row>
    <row r="456" spans="1:14" s="45" customFormat="1" ht="11.25" x14ac:dyDescent="0.2">
      <c r="A456" s="98" t="s">
        <v>595</v>
      </c>
      <c r="K456" s="46"/>
    </row>
    <row r="457" spans="1:14" s="45" customFormat="1" ht="11.25" x14ac:dyDescent="0.2">
      <c r="A457" s="98" t="s">
        <v>593</v>
      </c>
      <c r="K457" s="46"/>
    </row>
    <row r="458" spans="1:14" s="45" customFormat="1" ht="11.25" x14ac:dyDescent="0.2">
      <c r="A458" s="98" t="s">
        <v>442</v>
      </c>
      <c r="K458" s="46"/>
    </row>
  </sheetData>
  <mergeCells count="453">
    <mergeCell ref="B335:H335"/>
    <mergeCell ref="B336:H336"/>
    <mergeCell ref="B337:H337"/>
    <mergeCell ref="B338:H338"/>
    <mergeCell ref="B339:H339"/>
    <mergeCell ref="B340:H340"/>
    <mergeCell ref="B341:H341"/>
    <mergeCell ref="B342:H342"/>
    <mergeCell ref="B329:H329"/>
    <mergeCell ref="B330:H330"/>
    <mergeCell ref="B236:H236"/>
    <mergeCell ref="B237:H237"/>
    <mergeCell ref="B238:H238"/>
    <mergeCell ref="B331:H331"/>
    <mergeCell ref="B332:H332"/>
    <mergeCell ref="B333:H333"/>
    <mergeCell ref="B334:H334"/>
    <mergeCell ref="B320:H320"/>
    <mergeCell ref="B321:H321"/>
    <mergeCell ref="B322:H322"/>
    <mergeCell ref="B323:H323"/>
    <mergeCell ref="B324:H324"/>
    <mergeCell ref="B325:H325"/>
    <mergeCell ref="B326:H326"/>
    <mergeCell ref="B327:H327"/>
    <mergeCell ref="B328:H328"/>
    <mergeCell ref="B242:H242"/>
    <mergeCell ref="B243:H243"/>
    <mergeCell ref="B244:H244"/>
    <mergeCell ref="B245:H245"/>
    <mergeCell ref="B239:H239"/>
    <mergeCell ref="B240:H240"/>
    <mergeCell ref="B241:H241"/>
    <mergeCell ref="B255:H255"/>
    <mergeCell ref="B210:H210"/>
    <mergeCell ref="B211:H211"/>
    <mergeCell ref="B212:H212"/>
    <mergeCell ref="B224:H224"/>
    <mergeCell ref="B220:H220"/>
    <mergeCell ref="B221:H221"/>
    <mergeCell ref="B222:H222"/>
    <mergeCell ref="B234:H234"/>
    <mergeCell ref="B235:H235"/>
    <mergeCell ref="B225:H225"/>
    <mergeCell ref="B226:H226"/>
    <mergeCell ref="B227:H227"/>
    <mergeCell ref="B228:H228"/>
    <mergeCell ref="B229:H229"/>
    <mergeCell ref="B231:H231"/>
    <mergeCell ref="B232:H232"/>
    <mergeCell ref="B233:H233"/>
    <mergeCell ref="B230:H230"/>
    <mergeCell ref="B187:H187"/>
    <mergeCell ref="B188:H188"/>
    <mergeCell ref="B189:H189"/>
    <mergeCell ref="B190:H190"/>
    <mergeCell ref="B191:H191"/>
    <mergeCell ref="B219:H219"/>
    <mergeCell ref="B213:H213"/>
    <mergeCell ref="B214:H214"/>
    <mergeCell ref="B215:H215"/>
    <mergeCell ref="B206:H206"/>
    <mergeCell ref="B200:H200"/>
    <mergeCell ref="B201:H201"/>
    <mergeCell ref="B202:H202"/>
    <mergeCell ref="B203:H203"/>
    <mergeCell ref="B204:H204"/>
    <mergeCell ref="B193:H193"/>
    <mergeCell ref="B194:H194"/>
    <mergeCell ref="B192:H192"/>
    <mergeCell ref="B205:H205"/>
    <mergeCell ref="B216:H216"/>
    <mergeCell ref="B217:H217"/>
    <mergeCell ref="B218:H218"/>
    <mergeCell ref="B208:H208"/>
    <mergeCell ref="B209:H209"/>
    <mergeCell ref="M2:N2"/>
    <mergeCell ref="A6:N6"/>
    <mergeCell ref="E11:H11"/>
    <mergeCell ref="A22:N22"/>
    <mergeCell ref="D8:J8"/>
    <mergeCell ref="D9:J9"/>
    <mergeCell ref="B23:H23"/>
    <mergeCell ref="B24:H24"/>
    <mergeCell ref="L19:M19"/>
    <mergeCell ref="N19:N20"/>
    <mergeCell ref="B21:H21"/>
    <mergeCell ref="I15:N15"/>
    <mergeCell ref="A18:N18"/>
    <mergeCell ref="A19:A20"/>
    <mergeCell ref="B19:H20"/>
    <mergeCell ref="I19:I20"/>
    <mergeCell ref="L8:N8"/>
    <mergeCell ref="L9:N9"/>
    <mergeCell ref="A8:C8"/>
    <mergeCell ref="B38:H38"/>
    <mergeCell ref="B39:H39"/>
    <mergeCell ref="B40:H40"/>
    <mergeCell ref="B41:H41"/>
    <mergeCell ref="B34:H34"/>
    <mergeCell ref="B35:H35"/>
    <mergeCell ref="B36:H36"/>
    <mergeCell ref="B37:H37"/>
    <mergeCell ref="H13:I13"/>
    <mergeCell ref="B32:H32"/>
    <mergeCell ref="B33:H33"/>
    <mergeCell ref="B30:H30"/>
    <mergeCell ref="B31:H31"/>
    <mergeCell ref="A15:H15"/>
    <mergeCell ref="I16:N17"/>
    <mergeCell ref="J19:K19"/>
    <mergeCell ref="B29:H29"/>
    <mergeCell ref="B25:H25"/>
    <mergeCell ref="B26:H26"/>
    <mergeCell ref="B27:H27"/>
    <mergeCell ref="B28:H28"/>
    <mergeCell ref="B50:H50"/>
    <mergeCell ref="B51:H51"/>
    <mergeCell ref="B52:H52"/>
    <mergeCell ref="B53:H53"/>
    <mergeCell ref="B46:H46"/>
    <mergeCell ref="B47:H47"/>
    <mergeCell ref="B48:H48"/>
    <mergeCell ref="B49:H49"/>
    <mergeCell ref="B42:H42"/>
    <mergeCell ref="B43:H43"/>
    <mergeCell ref="B44:H44"/>
    <mergeCell ref="B45:H45"/>
    <mergeCell ref="B62:H62"/>
    <mergeCell ref="B63:H63"/>
    <mergeCell ref="B64:H64"/>
    <mergeCell ref="B65:H65"/>
    <mergeCell ref="B58:H58"/>
    <mergeCell ref="B59:H59"/>
    <mergeCell ref="B60:H60"/>
    <mergeCell ref="B61:H61"/>
    <mergeCell ref="B54:H54"/>
    <mergeCell ref="B55:H55"/>
    <mergeCell ref="B56:H56"/>
    <mergeCell ref="B57:H57"/>
    <mergeCell ref="B74:H74"/>
    <mergeCell ref="B75:H75"/>
    <mergeCell ref="B76:H76"/>
    <mergeCell ref="B77:H77"/>
    <mergeCell ref="B70:H70"/>
    <mergeCell ref="B71:H71"/>
    <mergeCell ref="B72:H72"/>
    <mergeCell ref="B73:H73"/>
    <mergeCell ref="B66:H66"/>
    <mergeCell ref="B67:H67"/>
    <mergeCell ref="B68:H68"/>
    <mergeCell ref="B69:H69"/>
    <mergeCell ref="B86:H86"/>
    <mergeCell ref="B87:H87"/>
    <mergeCell ref="B88:H88"/>
    <mergeCell ref="B89:H89"/>
    <mergeCell ref="B82:H82"/>
    <mergeCell ref="B83:H83"/>
    <mergeCell ref="B84:H84"/>
    <mergeCell ref="B85:H85"/>
    <mergeCell ref="B78:H78"/>
    <mergeCell ref="B79:H79"/>
    <mergeCell ref="B80:H80"/>
    <mergeCell ref="B81:H81"/>
    <mergeCell ref="B98:H98"/>
    <mergeCell ref="B99:H99"/>
    <mergeCell ref="B100:H100"/>
    <mergeCell ref="B101:H101"/>
    <mergeCell ref="B94:H94"/>
    <mergeCell ref="B95:H95"/>
    <mergeCell ref="B96:H96"/>
    <mergeCell ref="B97:H97"/>
    <mergeCell ref="B90:H90"/>
    <mergeCell ref="B91:H91"/>
    <mergeCell ref="B92:H92"/>
    <mergeCell ref="B93:H9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02:H102"/>
    <mergeCell ref="B103:H103"/>
    <mergeCell ref="B104:H104"/>
    <mergeCell ref="B105:H105"/>
    <mergeCell ref="B122:H122"/>
    <mergeCell ref="B123:H123"/>
    <mergeCell ref="B124:H124"/>
    <mergeCell ref="B125:H125"/>
    <mergeCell ref="B118:H118"/>
    <mergeCell ref="B119:H119"/>
    <mergeCell ref="B120:H120"/>
    <mergeCell ref="B121:H121"/>
    <mergeCell ref="B114:H114"/>
    <mergeCell ref="B115:H115"/>
    <mergeCell ref="B116:H116"/>
    <mergeCell ref="B117:H117"/>
    <mergeCell ref="B134:H134"/>
    <mergeCell ref="B135:H135"/>
    <mergeCell ref="B136:H136"/>
    <mergeCell ref="B137:H137"/>
    <mergeCell ref="B130:H130"/>
    <mergeCell ref="B131:H131"/>
    <mergeCell ref="B132:H132"/>
    <mergeCell ref="B133:H133"/>
    <mergeCell ref="B126:H126"/>
    <mergeCell ref="B127:H127"/>
    <mergeCell ref="B128:H128"/>
    <mergeCell ref="B129:H129"/>
    <mergeCell ref="B146:H146"/>
    <mergeCell ref="B147:H147"/>
    <mergeCell ref="B148:H148"/>
    <mergeCell ref="B149:H149"/>
    <mergeCell ref="B142:H142"/>
    <mergeCell ref="B143:H143"/>
    <mergeCell ref="B144:H144"/>
    <mergeCell ref="B145:H145"/>
    <mergeCell ref="B138:H138"/>
    <mergeCell ref="B139:H139"/>
    <mergeCell ref="B140:H140"/>
    <mergeCell ref="B141:H141"/>
    <mergeCell ref="B150:H150"/>
    <mergeCell ref="B151:H151"/>
    <mergeCell ref="B152:H152"/>
    <mergeCell ref="B153:H153"/>
    <mergeCell ref="B169:H169"/>
    <mergeCell ref="B170:H170"/>
    <mergeCell ref="A166:N166"/>
    <mergeCell ref="B167:H167"/>
    <mergeCell ref="B168:H168"/>
    <mergeCell ref="B164:H164"/>
    <mergeCell ref="B165:H165"/>
    <mergeCell ref="B171:H171"/>
    <mergeCell ref="B172:H172"/>
    <mergeCell ref="B175:H175"/>
    <mergeCell ref="B176:H176"/>
    <mergeCell ref="B173:H173"/>
    <mergeCell ref="B174:H174"/>
    <mergeCell ref="B177:H177"/>
    <mergeCell ref="B178:H178"/>
    <mergeCell ref="B254:H254"/>
    <mergeCell ref="B179:H179"/>
    <mergeCell ref="B180:H180"/>
    <mergeCell ref="B181:H181"/>
    <mergeCell ref="B182:H182"/>
    <mergeCell ref="B183:H183"/>
    <mergeCell ref="B184:H184"/>
    <mergeCell ref="B185:H185"/>
    <mergeCell ref="B186:H186"/>
    <mergeCell ref="B223:H223"/>
    <mergeCell ref="B195:H195"/>
    <mergeCell ref="B196:H196"/>
    <mergeCell ref="B199:H199"/>
    <mergeCell ref="B197:H197"/>
    <mergeCell ref="B198:H198"/>
    <mergeCell ref="B207:H207"/>
    <mergeCell ref="B256:H256"/>
    <mergeCell ref="B257:H257"/>
    <mergeCell ref="B250:H250"/>
    <mergeCell ref="B251:H251"/>
    <mergeCell ref="B252:H252"/>
    <mergeCell ref="B253:H253"/>
    <mergeCell ref="B246:H246"/>
    <mergeCell ref="B247:H247"/>
    <mergeCell ref="B248:H248"/>
    <mergeCell ref="B249:H249"/>
    <mergeCell ref="B266:H266"/>
    <mergeCell ref="B267:H267"/>
    <mergeCell ref="B268:H268"/>
    <mergeCell ref="B269:H269"/>
    <mergeCell ref="B262:H262"/>
    <mergeCell ref="B263:H263"/>
    <mergeCell ref="B264:H264"/>
    <mergeCell ref="B265:H265"/>
    <mergeCell ref="B258:H258"/>
    <mergeCell ref="B259:H259"/>
    <mergeCell ref="B260:H260"/>
    <mergeCell ref="B261:H261"/>
    <mergeCell ref="B278:H278"/>
    <mergeCell ref="B279:H279"/>
    <mergeCell ref="B280:H280"/>
    <mergeCell ref="B281:H281"/>
    <mergeCell ref="B274:H274"/>
    <mergeCell ref="B275:H275"/>
    <mergeCell ref="B276:H276"/>
    <mergeCell ref="B277:H277"/>
    <mergeCell ref="B270:H270"/>
    <mergeCell ref="B271:H271"/>
    <mergeCell ref="B272:H272"/>
    <mergeCell ref="B273:H273"/>
    <mergeCell ref="B449:H449"/>
    <mergeCell ref="B450:H450"/>
    <mergeCell ref="B413:H413"/>
    <mergeCell ref="B414:H414"/>
    <mergeCell ref="B393:H393"/>
    <mergeCell ref="B154:H154"/>
    <mergeCell ref="B155:H155"/>
    <mergeCell ref="B156:H156"/>
    <mergeCell ref="B157:H157"/>
    <mergeCell ref="B159:H159"/>
    <mergeCell ref="B162:H162"/>
    <mergeCell ref="B163:H163"/>
    <mergeCell ref="B160:H160"/>
    <mergeCell ref="B161:H161"/>
    <mergeCell ref="B158:H158"/>
    <mergeCell ref="B302:H302"/>
    <mergeCell ref="B303:H303"/>
    <mergeCell ref="B304:H304"/>
    <mergeCell ref="B305:H305"/>
    <mergeCell ref="B298:H298"/>
    <mergeCell ref="B299:H299"/>
    <mergeCell ref="B300:H300"/>
    <mergeCell ref="B301:H301"/>
    <mergeCell ref="B294:H294"/>
    <mergeCell ref="B380:H380"/>
    <mergeCell ref="B387:H387"/>
    <mergeCell ref="B388:H388"/>
    <mergeCell ref="B389:H389"/>
    <mergeCell ref="B390:H390"/>
    <mergeCell ref="B391:H391"/>
    <mergeCell ref="B398:H398"/>
    <mergeCell ref="B399:H399"/>
    <mergeCell ref="B400:H400"/>
    <mergeCell ref="B394:H394"/>
    <mergeCell ref="B395:H395"/>
    <mergeCell ref="B385:H385"/>
    <mergeCell ref="B386:H386"/>
    <mergeCell ref="B381:H381"/>
    <mergeCell ref="B382:H382"/>
    <mergeCell ref="B383:H383"/>
    <mergeCell ref="B384:H384"/>
    <mergeCell ref="B392:H392"/>
    <mergeCell ref="B376:H376"/>
    <mergeCell ref="B373:H373"/>
    <mergeCell ref="B374:H374"/>
    <mergeCell ref="B375:H375"/>
    <mergeCell ref="B377:H377"/>
    <mergeCell ref="B378:H378"/>
    <mergeCell ref="B379:H379"/>
    <mergeCell ref="B295:H295"/>
    <mergeCell ref="B296:H296"/>
    <mergeCell ref="B297:H297"/>
    <mergeCell ref="B310:H310"/>
    <mergeCell ref="B311:H311"/>
    <mergeCell ref="B312:H312"/>
    <mergeCell ref="B313:H313"/>
    <mergeCell ref="B306:H306"/>
    <mergeCell ref="B307:H307"/>
    <mergeCell ref="B308:H308"/>
    <mergeCell ref="B309:H309"/>
    <mergeCell ref="B351:H351"/>
    <mergeCell ref="B361:H361"/>
    <mergeCell ref="B362:H362"/>
    <mergeCell ref="B363:H363"/>
    <mergeCell ref="B364:H364"/>
    <mergeCell ref="B365:H365"/>
    <mergeCell ref="B290:H290"/>
    <mergeCell ref="B291:H291"/>
    <mergeCell ref="B292:H292"/>
    <mergeCell ref="B293:H293"/>
    <mergeCell ref="B286:H286"/>
    <mergeCell ref="B287:H287"/>
    <mergeCell ref="B288:H288"/>
    <mergeCell ref="B289:H289"/>
    <mergeCell ref="B282:H282"/>
    <mergeCell ref="B283:H283"/>
    <mergeCell ref="B284:H284"/>
    <mergeCell ref="B285:H285"/>
    <mergeCell ref="B415:H415"/>
    <mergeCell ref="B416:H416"/>
    <mergeCell ref="B409:H409"/>
    <mergeCell ref="B410:H410"/>
    <mergeCell ref="B411:H411"/>
    <mergeCell ref="B412:H412"/>
    <mergeCell ref="B396:H396"/>
    <mergeCell ref="B405:H405"/>
    <mergeCell ref="B406:H406"/>
    <mergeCell ref="B407:H407"/>
    <mergeCell ref="B408:H408"/>
    <mergeCell ref="B401:H401"/>
    <mergeCell ref="B402:H402"/>
    <mergeCell ref="B403:H403"/>
    <mergeCell ref="B404:H404"/>
    <mergeCell ref="B397:H397"/>
    <mergeCell ref="B425:H425"/>
    <mergeCell ref="B426:H426"/>
    <mergeCell ref="B427:H427"/>
    <mergeCell ref="B428:H428"/>
    <mergeCell ref="B421:H421"/>
    <mergeCell ref="B422:H422"/>
    <mergeCell ref="B423:H423"/>
    <mergeCell ref="B424:H424"/>
    <mergeCell ref="B417:H417"/>
    <mergeCell ref="B418:H418"/>
    <mergeCell ref="B419:H419"/>
    <mergeCell ref="B420:H420"/>
    <mergeCell ref="B448:H448"/>
    <mergeCell ref="B441:H441"/>
    <mergeCell ref="B442:H442"/>
    <mergeCell ref="B443:H443"/>
    <mergeCell ref="B444:H444"/>
    <mergeCell ref="B435:H435"/>
    <mergeCell ref="B436:H436"/>
    <mergeCell ref="B429:H429"/>
    <mergeCell ref="B430:H430"/>
    <mergeCell ref="B431:H431"/>
    <mergeCell ref="B432:H432"/>
    <mergeCell ref="B445:H445"/>
    <mergeCell ref="B446:H446"/>
    <mergeCell ref="B437:H437"/>
    <mergeCell ref="B438:H438"/>
    <mergeCell ref="B439:H439"/>
    <mergeCell ref="B440:H440"/>
    <mergeCell ref="B433:H433"/>
    <mergeCell ref="B434:H434"/>
    <mergeCell ref="B447:H447"/>
    <mergeCell ref="N369:N370"/>
    <mergeCell ref="A372:H372"/>
    <mergeCell ref="B371:H371"/>
    <mergeCell ref="B367:H367"/>
    <mergeCell ref="A318:N318"/>
    <mergeCell ref="B314:H314"/>
    <mergeCell ref="B315:H315"/>
    <mergeCell ref="A368:N368"/>
    <mergeCell ref="A369:A370"/>
    <mergeCell ref="B369:H370"/>
    <mergeCell ref="I369:I370"/>
    <mergeCell ref="J369:K369"/>
    <mergeCell ref="L369:M369"/>
    <mergeCell ref="B316:H316"/>
    <mergeCell ref="B317:H317"/>
    <mergeCell ref="B319:H319"/>
    <mergeCell ref="B343:H343"/>
    <mergeCell ref="B344:H344"/>
    <mergeCell ref="B345:H345"/>
    <mergeCell ref="B346:H346"/>
    <mergeCell ref="B347:H347"/>
    <mergeCell ref="B348:H348"/>
    <mergeCell ref="B349:H349"/>
    <mergeCell ref="B350:H350"/>
    <mergeCell ref="B366:H366"/>
    <mergeCell ref="B352:H352"/>
    <mergeCell ref="B353:H353"/>
    <mergeCell ref="B354:H354"/>
    <mergeCell ref="B355:H355"/>
    <mergeCell ref="B356:H356"/>
    <mergeCell ref="B357:H357"/>
    <mergeCell ref="B358:H358"/>
    <mergeCell ref="B359:H359"/>
    <mergeCell ref="B360:H360"/>
  </mergeCells>
  <conditionalFormatting sqref="N319:N366">
    <cfRule type="expression" dxfId="1" priority="1">
      <formula>ABS($E319-$D319)&gt;ABS(0.1*$D319)</formula>
    </cfRule>
    <cfRule type="expression" dxfId="0" priority="2">
      <formula>AND($F319&gt;0,$F319&lt;&gt;"-")</formula>
    </cfRule>
  </conditionalFormatting>
  <pageMargins left="0.59055118110236227" right="0.39370078740157483" top="0.59055118110236227" bottom="0.39370078740157483" header="0.19685039370078741" footer="0.19685039370078741"/>
  <pageSetup paperSize="8" scale="89" fitToHeight="7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Ф20</vt:lpstr>
      <vt:lpstr>Ф20!Область_печати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Колобаева Елена Сергеевна</cp:lastModifiedBy>
  <cp:lastPrinted>2022-03-30T13:11:18Z</cp:lastPrinted>
  <dcterms:created xsi:type="dcterms:W3CDTF">2011-01-11T10:25:48Z</dcterms:created>
  <dcterms:modified xsi:type="dcterms:W3CDTF">2022-11-15T14:44:55Z</dcterms:modified>
</cp:coreProperties>
</file>